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Área de Trabalho\Orçamento Corpo de Bombeiros fev2021\"/>
    </mc:Choice>
  </mc:AlternateContent>
  <xr:revisionPtr revIDLastSave="0" documentId="13_ncr:1_{52901DAD-E4D7-4089-853E-88879D8A7FE1}" xr6:coauthVersionLast="46" xr6:coauthVersionMax="46" xr10:uidLastSave="{00000000-0000-0000-0000-000000000000}"/>
  <bookViews>
    <workbookView xWindow="-120" yWindow="-120" windowWidth="29040" windowHeight="15840" xr2:uid="{74A0389C-CBE4-4C1A-B5F7-704B2DEAA90B}"/>
  </bookViews>
  <sheets>
    <sheet name="BDI-SERVIÇOS" sheetId="1" r:id="rId1"/>
    <sheet name="% de BDI " sheetId="2" state="hidden" r:id="rId2"/>
    <sheet name="Planilha3" sheetId="3" state="hidden" r:id="rId3"/>
  </sheets>
  <definedNames>
    <definedName name="_xlnm.Print_Area" localSheetId="0">'BDI-SERVIÇOS'!$B$1:$M$46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5" i="1" l="1"/>
  <c r="S21" i="1" s="1"/>
  <c r="S28" i="1" s="1"/>
  <c r="T26" i="1" s="1"/>
  <c r="T27" i="1" s="1"/>
  <c r="R11" i="1"/>
  <c r="X27" i="1" s="1"/>
  <c r="X28" i="1" s="1"/>
  <c r="K86" i="2"/>
  <c r="J86" i="2"/>
  <c r="I86" i="2"/>
  <c r="F79" i="2"/>
  <c r="E79" i="2" s="1"/>
  <c r="F78" i="2"/>
  <c r="H78" i="2" s="1"/>
  <c r="E78" i="2"/>
  <c r="F77" i="2"/>
  <c r="H77" i="2" s="1"/>
  <c r="H76" i="2"/>
  <c r="F76" i="2"/>
  <c r="E76" i="2" s="1"/>
  <c r="F75" i="2"/>
  <c r="H75" i="2" s="1"/>
  <c r="E75" i="2"/>
  <c r="H74" i="2"/>
  <c r="F74" i="2"/>
  <c r="F86" i="2" s="1"/>
  <c r="E74" i="2"/>
  <c r="K69" i="2"/>
  <c r="J69" i="2"/>
  <c r="I69" i="2"/>
  <c r="F62" i="2"/>
  <c r="E62" i="2" s="1"/>
  <c r="H61" i="2"/>
  <c r="F61" i="2"/>
  <c r="E61" i="2"/>
  <c r="F60" i="2"/>
  <c r="H60" i="2" s="1"/>
  <c r="H59" i="2"/>
  <c r="F59" i="2"/>
  <c r="E59" i="2"/>
  <c r="F58" i="2"/>
  <c r="H58" i="2" s="1"/>
  <c r="E58" i="2"/>
  <c r="H57" i="2"/>
  <c r="F57" i="2"/>
  <c r="F69" i="2" s="1"/>
  <c r="E57" i="2"/>
  <c r="K52" i="2"/>
  <c r="J52" i="2"/>
  <c r="I52" i="2"/>
  <c r="F45" i="2"/>
  <c r="E45" i="2" s="1"/>
  <c r="H44" i="2"/>
  <c r="F44" i="2"/>
  <c r="E44" i="2"/>
  <c r="F43" i="2"/>
  <c r="H43" i="2" s="1"/>
  <c r="H42" i="2"/>
  <c r="F42" i="2"/>
  <c r="E42" i="2"/>
  <c r="F41" i="2"/>
  <c r="H41" i="2" s="1"/>
  <c r="H40" i="2"/>
  <c r="F40" i="2"/>
  <c r="F52" i="2" s="1"/>
  <c r="E40" i="2"/>
  <c r="K35" i="2"/>
  <c r="J35" i="2"/>
  <c r="I35" i="2"/>
  <c r="F28" i="2"/>
  <c r="E28" i="2" s="1"/>
  <c r="H27" i="2"/>
  <c r="F27" i="2"/>
  <c r="E27" i="2"/>
  <c r="F26" i="2"/>
  <c r="H26" i="2" s="1"/>
  <c r="H25" i="2"/>
  <c r="F25" i="2"/>
  <c r="E25" i="2"/>
  <c r="F24" i="2"/>
  <c r="H24" i="2" s="1"/>
  <c r="H23" i="2"/>
  <c r="F23" i="2"/>
  <c r="F35" i="2" s="1"/>
  <c r="E23" i="2"/>
  <c r="K18" i="2"/>
  <c r="J18" i="2"/>
  <c r="I18" i="2"/>
  <c r="F11" i="2"/>
  <c r="E11" i="2" s="1"/>
  <c r="H10" i="2"/>
  <c r="F10" i="2"/>
  <c r="E10" i="2"/>
  <c r="F9" i="2"/>
  <c r="H9" i="2" s="1"/>
  <c r="H8" i="2"/>
  <c r="F8" i="2"/>
  <c r="E8" i="2"/>
  <c r="F7" i="2"/>
  <c r="H7" i="2" s="1"/>
  <c r="H6" i="2"/>
  <c r="F6" i="2"/>
  <c r="F18" i="2" s="1"/>
  <c r="E6" i="2"/>
  <c r="K27" i="1"/>
  <c r="K26" i="1"/>
  <c r="K25" i="1"/>
  <c r="K22" i="1"/>
  <c r="K20" i="1"/>
  <c r="K19" i="1"/>
  <c r="K18" i="1"/>
  <c r="K17" i="1"/>
  <c r="K15" i="1"/>
  <c r="R17" i="1"/>
  <c r="K13" i="1"/>
  <c r="W17" i="1" l="1"/>
  <c r="W18" i="1"/>
  <c r="V27" i="1"/>
  <c r="V28" i="1" s="1"/>
  <c r="T28" i="1" s="1"/>
  <c r="W27" i="1"/>
  <c r="W28" i="1" s="1"/>
  <c r="W19" i="1"/>
  <c r="V16" i="1"/>
  <c r="G18" i="2"/>
  <c r="E16" i="2"/>
  <c r="E17" i="2" s="1"/>
  <c r="G69" i="2"/>
  <c r="E67" i="2"/>
  <c r="E68" i="2" s="1"/>
  <c r="G86" i="2"/>
  <c r="E84" i="2"/>
  <c r="E85" i="2" s="1"/>
  <c r="G52" i="2"/>
  <c r="E50" i="2"/>
  <c r="E51" i="2" s="1"/>
  <c r="G35" i="2"/>
  <c r="E33" i="2"/>
  <c r="E34" i="2" s="1"/>
  <c r="R16" i="1"/>
  <c r="V17" i="1"/>
  <c r="X18" i="1"/>
  <c r="R20" i="1"/>
  <c r="K28" i="1"/>
  <c r="K24" i="1" s="1"/>
  <c r="K30" i="1" s="1"/>
  <c r="E9" i="2"/>
  <c r="E26" i="2"/>
  <c r="E43" i="2"/>
  <c r="E60" i="2"/>
  <c r="E77" i="2"/>
  <c r="E7" i="2"/>
  <c r="E24" i="2"/>
  <c r="E41" i="2"/>
  <c r="X17" i="1"/>
  <c r="R19" i="1"/>
  <c r="V20" i="1"/>
  <c r="W16" i="1"/>
  <c r="W20" i="1"/>
  <c r="X16" i="1"/>
  <c r="R18" i="1"/>
  <c r="V19" i="1"/>
  <c r="X20" i="1"/>
  <c r="R21" i="1"/>
  <c r="V18" i="1"/>
  <c r="X19" i="1"/>
  <c r="U16" i="1" l="1"/>
  <c r="U19" i="1"/>
  <c r="U17" i="1"/>
  <c r="U20" i="1"/>
  <c r="U18" i="1"/>
</calcChain>
</file>

<file path=xl/sharedStrings.xml><?xml version="1.0" encoding="utf-8"?>
<sst xmlns="http://schemas.openxmlformats.org/spreadsheetml/2006/main" count="352" uniqueCount="94">
  <si>
    <t>PROJETO:</t>
  </si>
  <si>
    <t>TIPO DE BDI:</t>
  </si>
  <si>
    <t>TIPO DE OBRA:</t>
  </si>
  <si>
    <t>ITENS</t>
  </si>
  <si>
    <t>DESCRIÇÃO</t>
  </si>
  <si>
    <t>%</t>
  </si>
  <si>
    <t>1.0</t>
  </si>
  <si>
    <t>ADMINISTRAÇÃO CENTRAL</t>
  </si>
  <si>
    <t>CUSTO TOTAL DO SERVIÇO (R$)</t>
  </si>
  <si>
    <t>ITEM</t>
  </si>
  <si>
    <t>DISCRIMINAÇÃO</t>
  </si>
  <si>
    <t>VALOR (R$)</t>
  </si>
  <si>
    <t>TAXA (%)</t>
  </si>
  <si>
    <t>OBS.</t>
  </si>
  <si>
    <t>SITUAÇÃO DO INTERVALO</t>
  </si>
  <si>
    <t>PARCELAS DO BDI (%)</t>
  </si>
  <si>
    <t>SIGLA</t>
  </si>
  <si>
    <t>TEXTO</t>
  </si>
  <si>
    <t>2.0</t>
  </si>
  <si>
    <t>DESPESAS FINANCEIRAS</t>
  </si>
  <si>
    <t>1º QUARTIL</t>
  </si>
  <si>
    <t>MÉDIO</t>
  </si>
  <si>
    <t>3º QUARTIL</t>
  </si>
  <si>
    <t>AC - ADMINISTRAÇÃO CENTRAL</t>
  </si>
  <si>
    <t>AC</t>
  </si>
  <si>
    <t>3.0</t>
  </si>
  <si>
    <t>SEGURO / GARANTIA / RISCO</t>
  </si>
  <si>
    <t>SG - SEGUROS e GARANTIA</t>
  </si>
  <si>
    <t>SG</t>
  </si>
  <si>
    <t>SEGUROS e GARANTIA</t>
  </si>
  <si>
    <t>3.1</t>
  </si>
  <si>
    <t>Seguro de Risco de Engenharia</t>
  </si>
  <si>
    <t>R - RISCOS</t>
  </si>
  <si>
    <t>R</t>
  </si>
  <si>
    <t>RISCOS</t>
  </si>
  <si>
    <t>3.2</t>
  </si>
  <si>
    <t>Garantia</t>
  </si>
  <si>
    <t>DF - DESPESAS FINANCEIRAS</t>
  </si>
  <si>
    <t>DF</t>
  </si>
  <si>
    <t>3.3</t>
  </si>
  <si>
    <t>Riscos</t>
  </si>
  <si>
    <t>L - LUCRO BRUTO</t>
  </si>
  <si>
    <t>L</t>
  </si>
  <si>
    <t>LUCRO BRUTO</t>
  </si>
  <si>
    <t>I - IMPOSTOS</t>
  </si>
  <si>
    <t>I</t>
  </si>
  <si>
    <t>IMPOSTOS</t>
  </si>
  <si>
    <t>4.0</t>
  </si>
  <si>
    <t>6.1</t>
  </si>
  <si>
    <t>PIS</t>
  </si>
  <si>
    <t>6.2</t>
  </si>
  <si>
    <t>COFINS</t>
  </si>
  <si>
    <t>5.0</t>
  </si>
  <si>
    <t>TRIBUTOS</t>
  </si>
  <si>
    <t>6.3</t>
  </si>
  <si>
    <t>ISS (CONFORME LEGISLAÇÃO MUNICIPAL)</t>
  </si>
  <si>
    <t>5.1</t>
  </si>
  <si>
    <t>ISS (Observar Percentual da Localidade)</t>
  </si>
  <si>
    <t>6.4</t>
  </si>
  <si>
    <t>CONTRIB.PREV. SOBRE REC. BRUTA - CPRB</t>
  </si>
  <si>
    <t>Equação Acordão TCU 2.622/2013 - Plenário</t>
  </si>
  <si>
    <t>5.2</t>
  </si>
  <si>
    <t>TOTAL DO BDI (R$)</t>
  </si>
  <si>
    <t>Parâmetros do Acórdão 2.622/2013 - Plenário</t>
  </si>
  <si>
    <t>5.3</t>
  </si>
  <si>
    <t>PREÇO DE VENDA (R$)</t>
  </si>
  <si>
    <t>SEM CPRB</t>
  </si>
  <si>
    <t>5.4</t>
  </si>
  <si>
    <t>CPRB</t>
  </si>
  <si>
    <t>BDI (%)</t>
  </si>
  <si>
    <t>COM CPRB</t>
  </si>
  <si>
    <t>BDI =</t>
  </si>
  <si>
    <t>(((1+(AC+S+R+G))*(1+DF)*(1+L))/((1-I) )-1)*100</t>
  </si>
  <si>
    <t>NOTAS:</t>
  </si>
  <si>
    <t>2 - Alíquota do ISS é determinada pela "Relação de Serviços" do município onde se prestará o serviço conforme art. 1° e art. 8° da Lei Complementar n° 116/2001;</t>
  </si>
  <si>
    <t>3 - Alíquota máxima de PIS é de até 1,65% conforme Lei n°10.637/02 em consonância ao Regime de Tributação da Empresa;</t>
  </si>
  <si>
    <t>4 - Alíquota máxima de COFINS é de 3% conforme Lei n° 10.833/03;</t>
  </si>
  <si>
    <t>5 - Os percentuais dos itens que compõem analiticamente o BDI são os limites referenciais máximos admitidos pela Administração.</t>
  </si>
  <si>
    <t>6 - A alíquota do ISS aplicada no município de São Luís é de 5%, porém, o decreto 44.910 de 23/12/2013 autoriza dedução de 40% a título de materiais incorporados à obra em regime presumido de dedução. Desta forma, no BDI foi aplicado o percentual de 3,0%.</t>
  </si>
  <si>
    <t>CONSTRUÇÃO DE EDIFÍCIOS</t>
  </si>
  <si>
    <t>CONSTRUÇÃO DE RODOVIAS E FERROVIAS</t>
  </si>
  <si>
    <t>CONSTRUÇÃO DE REDES DE ABASTECIMENTO DE ÁGUA, COLETA DE ESGOTO E CONSTRUÇÕES CORRELATAS</t>
  </si>
  <si>
    <t>CONST. REDES DE ABAST. ÁGUA, COLETA DE ESGOTO E CONST. CORRELATAS</t>
  </si>
  <si>
    <t>CONSTRUÇÃO E MANUTENÇÃO DE ESTAÇÕES E REDES DE DISTRIBUIÇÃO DE ENERGIA ELÉTRICA</t>
  </si>
  <si>
    <t>CONST. E MANUT. ESTAÇ. E REDES DE DIST. ENERGIA ELÉTRICA</t>
  </si>
  <si>
    <t>OBRAS PORTUÁRIAS, MARÍTIMAS E FLUVIAIS</t>
  </si>
  <si>
    <t>Nº DOC:</t>
  </si>
  <si>
    <t>1 - A fórmula proposta para cálculo do BDI, acima utilizada, segue o Acórdão 2.622/2013-TCU/Plenário;</t>
  </si>
  <si>
    <t>DESONERADO</t>
  </si>
  <si>
    <t>NÃO DESONERADO</t>
  </si>
  <si>
    <t>PASSO A PASSO:
1- Selecionar o Tipo de BDI
2- Selecionar o Tipo de Obra
3- Preencher as células em amarelo</t>
  </si>
  <si>
    <t>PLANILHA DE BONIFICAÇÃO E DESPESAS INDIRETAS - BDI - SERVIÇO</t>
  </si>
  <si>
    <t>CONSTRUÇÃO DE BASE DE PRONTA RESPOSTA DO PORTO DO ITAQUI NA PONTA DA ESPERA</t>
  </si>
  <si>
    <t>2018.13-PO-GER-2109-0001-R01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</si>
</sst>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004694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rgb="FF003366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10"/>
      <name val="Arial"/>
      <family val="2"/>
    </font>
    <font>
      <sz val="12"/>
      <color rgb="FF003366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4694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0" borderId="0"/>
  </cellStyleXfs>
  <cellXfs count="136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Alignment="1">
      <alignment vertical="center"/>
    </xf>
    <xf numFmtId="0" fontId="0" fillId="2" borderId="4" xfId="0" applyFill="1" applyBorder="1"/>
    <xf numFmtId="0" fontId="0" fillId="2" borderId="0" xfId="0" applyFill="1"/>
    <xf numFmtId="0" fontId="4" fillId="2" borderId="0" xfId="0" applyFont="1" applyFill="1" applyAlignment="1">
      <alignment vertical="center"/>
    </xf>
    <xf numFmtId="0" fontId="0" fillId="2" borderId="5" xfId="0" applyFill="1" applyBorder="1"/>
    <xf numFmtId="0" fontId="0" fillId="2" borderId="4" xfId="0" applyFill="1" applyBorder="1" applyAlignment="1">
      <alignment vertical="center"/>
    </xf>
    <xf numFmtId="0" fontId="4" fillId="2" borderId="0" xfId="0" applyFont="1" applyFill="1" applyAlignment="1">
      <alignment horizontal="right" vertical="center"/>
    </xf>
    <xf numFmtId="0" fontId="0" fillId="2" borderId="0" xfId="0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0" fillId="2" borderId="5" xfId="0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4" xfId="0" applyBorder="1"/>
    <xf numFmtId="0" fontId="0" fillId="0" borderId="5" xfId="0" applyBorder="1"/>
    <xf numFmtId="0" fontId="2" fillId="4" borderId="6" xfId="0" applyFont="1" applyFill="1" applyBorder="1" applyAlignment="1">
      <alignment vertical="center"/>
    </xf>
    <xf numFmtId="0" fontId="2" fillId="4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right" vertical="center"/>
    </xf>
    <xf numFmtId="0" fontId="9" fillId="2" borderId="10" xfId="0" applyFont="1" applyFill="1" applyBorder="1" applyAlignment="1">
      <alignment vertical="center"/>
    </xf>
    <xf numFmtId="10" fontId="9" fillId="2" borderId="10" xfId="3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vertical="center" wrapText="1"/>
    </xf>
    <xf numFmtId="0" fontId="12" fillId="2" borderId="0" xfId="1" applyNumberFormat="1" applyFont="1" applyFill="1" applyBorder="1" applyAlignment="1">
      <alignment horizontal="center" vertical="center" wrapText="1"/>
    </xf>
    <xf numFmtId="43" fontId="12" fillId="2" borderId="0" xfId="0" applyNumberFormat="1" applyFont="1" applyFill="1" applyAlignment="1">
      <alignment horizontal="center"/>
    </xf>
    <xf numFmtId="10" fontId="12" fillId="2" borderId="0" xfId="3" applyNumberFormat="1" applyFont="1" applyFill="1" applyBorder="1" applyAlignment="1">
      <alignment vertical="center" wrapText="1"/>
    </xf>
    <xf numFmtId="0" fontId="10" fillId="5" borderId="17" xfId="4" applyFont="1" applyFill="1" applyBorder="1" applyAlignment="1" applyProtection="1">
      <alignment horizontal="center" vertical="center"/>
      <protection hidden="1"/>
    </xf>
    <xf numFmtId="43" fontId="10" fillId="5" borderId="18" xfId="1" applyFont="1" applyFill="1" applyBorder="1" applyAlignment="1">
      <alignment horizontal="center" vertical="center"/>
    </xf>
    <xf numFmtId="10" fontId="10" fillId="5" borderId="18" xfId="3" applyNumberFormat="1" applyFont="1" applyFill="1" applyBorder="1" applyAlignment="1">
      <alignment horizontal="center" vertical="center"/>
    </xf>
    <xf numFmtId="0" fontId="15" fillId="2" borderId="0" xfId="0" applyFont="1" applyFill="1" applyAlignment="1">
      <alignment vertical="center"/>
    </xf>
    <xf numFmtId="0" fontId="15" fillId="2" borderId="0" xfId="0" applyFont="1" applyFill="1" applyAlignment="1">
      <alignment vertical="center" wrapText="1"/>
    </xf>
    <xf numFmtId="0" fontId="15" fillId="2" borderId="0" xfId="1" applyNumberFormat="1" applyFont="1" applyFill="1" applyBorder="1" applyAlignment="1">
      <alignment horizontal="center" vertical="center" wrapText="1"/>
    </xf>
    <xf numFmtId="43" fontId="15" fillId="2" borderId="0" xfId="0" applyNumberFormat="1" applyFont="1" applyFill="1" applyAlignment="1">
      <alignment horizontal="center"/>
    </xf>
    <xf numFmtId="10" fontId="15" fillId="2" borderId="0" xfId="3" applyNumberFormat="1" applyFont="1" applyFill="1" applyBorder="1" applyAlignment="1">
      <alignment vertical="center" wrapText="1"/>
    </xf>
    <xf numFmtId="0" fontId="11" fillId="3" borderId="19" xfId="4" applyFont="1" applyFill="1" applyBorder="1" applyAlignment="1" applyProtection="1">
      <alignment horizontal="center" vertical="center"/>
      <protection hidden="1"/>
    </xf>
    <xf numFmtId="0" fontId="11" fillId="3" borderId="19" xfId="4" applyFont="1" applyFill="1" applyBorder="1" applyAlignment="1" applyProtection="1">
      <alignment horizontal="left" vertical="center"/>
      <protection hidden="1"/>
    </xf>
    <xf numFmtId="44" fontId="16" fillId="3" borderId="19" xfId="2" applyFont="1" applyFill="1" applyBorder="1" applyAlignment="1">
      <alignment vertical="center"/>
    </xf>
    <xf numFmtId="10" fontId="16" fillId="6" borderId="19" xfId="3" applyNumberFormat="1" applyFont="1" applyFill="1" applyBorder="1" applyAlignment="1">
      <alignment vertical="center"/>
    </xf>
    <xf numFmtId="10" fontId="16" fillId="6" borderId="16" xfId="3" applyNumberFormat="1" applyFont="1" applyFill="1" applyBorder="1" applyAlignment="1">
      <alignment vertical="center"/>
    </xf>
    <xf numFmtId="0" fontId="16" fillId="3" borderId="19" xfId="3" applyNumberFormat="1" applyFont="1" applyFill="1" applyBorder="1" applyAlignment="1">
      <alignment horizontal="center" vertical="center"/>
    </xf>
    <xf numFmtId="10" fontId="11" fillId="3" borderId="19" xfId="1" applyNumberFormat="1" applyFont="1" applyFill="1" applyBorder="1" applyAlignment="1" applyProtection="1">
      <alignment horizontal="center" vertical="center"/>
      <protection hidden="1"/>
    </xf>
    <xf numFmtId="0" fontId="15" fillId="2" borderId="10" xfId="0" applyFont="1" applyFill="1" applyBorder="1" applyAlignment="1">
      <alignment vertical="center"/>
    </xf>
    <xf numFmtId="10" fontId="15" fillId="2" borderId="10" xfId="3" applyNumberFormat="1" applyFont="1" applyFill="1" applyBorder="1" applyAlignment="1">
      <alignment horizontal="center" vertical="center" wrapText="1"/>
    </xf>
    <xf numFmtId="10" fontId="11" fillId="3" borderId="16" xfId="1" applyNumberFormat="1" applyFont="1" applyFill="1" applyBorder="1" applyAlignment="1" applyProtection="1">
      <alignment horizontal="right" vertical="center"/>
      <protection hidden="1"/>
    </xf>
    <xf numFmtId="2" fontId="17" fillId="2" borderId="1" xfId="4" applyNumberFormat="1" applyFont="1" applyFill="1" applyBorder="1" applyAlignment="1" applyProtection="1">
      <alignment vertical="center"/>
      <protection hidden="1"/>
    </xf>
    <xf numFmtId="10" fontId="11" fillId="2" borderId="2" xfId="3" applyNumberFormat="1" applyFont="1" applyFill="1" applyBorder="1" applyAlignment="1" applyProtection="1">
      <alignment horizontal="center" vertical="center"/>
      <protection hidden="1"/>
    </xf>
    <xf numFmtId="10" fontId="11" fillId="2" borderId="3" xfId="3" applyNumberFormat="1" applyFont="1" applyFill="1" applyBorder="1" applyAlignment="1" applyProtection="1">
      <alignment horizontal="center" vertical="center"/>
      <protection hidden="1"/>
    </xf>
    <xf numFmtId="0" fontId="17" fillId="2" borderId="19" xfId="4" applyFont="1" applyFill="1" applyBorder="1" applyAlignment="1" applyProtection="1">
      <alignment horizontal="center" vertical="center"/>
      <protection hidden="1"/>
    </xf>
    <xf numFmtId="10" fontId="16" fillId="6" borderId="21" xfId="3" applyNumberFormat="1" applyFont="1" applyFill="1" applyBorder="1" applyAlignment="1">
      <alignment vertical="center"/>
    </xf>
    <xf numFmtId="2" fontId="17" fillId="2" borderId="4" xfId="4" applyNumberFormat="1" applyFont="1" applyFill="1" applyBorder="1" applyAlignment="1" applyProtection="1">
      <alignment vertical="center"/>
      <protection hidden="1"/>
    </xf>
    <xf numFmtId="10" fontId="17" fillId="2" borderId="0" xfId="4" applyNumberFormat="1" applyFont="1" applyFill="1" applyAlignment="1" applyProtection="1">
      <alignment horizontal="left" vertical="center"/>
      <protection hidden="1"/>
    </xf>
    <xf numFmtId="2" fontId="17" fillId="2" borderId="5" xfId="4" applyNumberFormat="1" applyFont="1" applyFill="1" applyBorder="1" applyAlignment="1" applyProtection="1">
      <alignment vertical="center"/>
      <protection hidden="1"/>
    </xf>
    <xf numFmtId="10" fontId="17" fillId="2" borderId="19" xfId="4" applyNumberFormat="1" applyFont="1" applyFill="1" applyBorder="1" applyAlignment="1" applyProtection="1">
      <alignment horizontal="left" vertical="center"/>
      <protection hidden="1"/>
    </xf>
    <xf numFmtId="2" fontId="17" fillId="2" borderId="12" xfId="4" applyNumberFormat="1" applyFont="1" applyFill="1" applyBorder="1" applyAlignment="1" applyProtection="1">
      <alignment vertical="center"/>
      <protection hidden="1"/>
    </xf>
    <xf numFmtId="10" fontId="17" fillId="2" borderId="10" xfId="4" applyNumberFormat="1" applyFont="1" applyFill="1" applyBorder="1" applyAlignment="1" applyProtection="1">
      <alignment horizontal="left" vertical="center"/>
      <protection hidden="1"/>
    </xf>
    <xf numFmtId="2" fontId="17" fillId="2" borderId="13" xfId="4" applyNumberFormat="1" applyFont="1" applyFill="1" applyBorder="1" applyAlignment="1" applyProtection="1">
      <alignment vertical="center"/>
      <protection hidden="1"/>
    </xf>
    <xf numFmtId="0" fontId="17" fillId="0" borderId="18" xfId="4" applyFont="1" applyBorder="1" applyAlignment="1" applyProtection="1">
      <alignment horizontal="center" vertical="center"/>
      <protection hidden="1"/>
    </xf>
    <xf numFmtId="10" fontId="16" fillId="3" borderId="21" xfId="3" applyNumberFormat="1" applyFont="1" applyFill="1" applyBorder="1" applyAlignment="1">
      <alignment vertical="center"/>
    </xf>
    <xf numFmtId="0" fontId="11" fillId="0" borderId="19" xfId="4" applyFont="1" applyBorder="1" applyAlignment="1" applyProtection="1">
      <alignment vertical="center"/>
      <protection hidden="1"/>
    </xf>
    <xf numFmtId="44" fontId="11" fillId="3" borderId="22" xfId="2" applyFont="1" applyFill="1" applyBorder="1" applyAlignment="1" applyProtection="1">
      <alignment vertical="center"/>
      <protection hidden="1"/>
    </xf>
    <xf numFmtId="0" fontId="11" fillId="3" borderId="20" xfId="4" applyFont="1" applyFill="1" applyBorder="1" applyAlignment="1" applyProtection="1">
      <alignment vertical="center"/>
      <protection hidden="1"/>
    </xf>
    <xf numFmtId="164" fontId="11" fillId="3" borderId="22" xfId="4" applyNumberFormat="1" applyFont="1" applyFill="1" applyBorder="1" applyAlignment="1" applyProtection="1">
      <alignment horizontal="left" vertical="center"/>
      <protection hidden="1"/>
    </xf>
    <xf numFmtId="0" fontId="11" fillId="3" borderId="2" xfId="4" applyFont="1" applyFill="1" applyBorder="1" applyAlignment="1" applyProtection="1">
      <alignment horizontal="left" vertical="center"/>
      <protection hidden="1"/>
    </xf>
    <xf numFmtId="0" fontId="11" fillId="3" borderId="20" xfId="4" applyFont="1" applyFill="1" applyBorder="1" applyAlignment="1" applyProtection="1">
      <alignment horizontal="left" vertical="center"/>
      <protection hidden="1"/>
    </xf>
    <xf numFmtId="0" fontId="16" fillId="8" borderId="16" xfId="3" applyNumberFormat="1" applyFont="1" applyFill="1" applyBorder="1" applyAlignment="1">
      <alignment horizontal="center" vertical="center"/>
    </xf>
    <xf numFmtId="10" fontId="11" fillId="8" borderId="16" xfId="1" applyNumberFormat="1" applyFont="1" applyFill="1" applyBorder="1" applyAlignment="1" applyProtection="1">
      <alignment horizontal="center" vertical="center"/>
      <protection hidden="1"/>
    </xf>
    <xf numFmtId="0" fontId="19" fillId="0" borderId="0" xfId="0" applyFont="1" applyAlignment="1">
      <alignment vertical="center"/>
    </xf>
    <xf numFmtId="10" fontId="16" fillId="7" borderId="19" xfId="3" applyNumberFormat="1" applyFont="1" applyFill="1" applyBorder="1" applyAlignment="1">
      <alignment vertical="center"/>
    </xf>
    <xf numFmtId="0" fontId="18" fillId="7" borderId="16" xfId="3" applyNumberFormat="1" applyFont="1" applyFill="1" applyBorder="1" applyAlignment="1">
      <alignment horizontal="center" vertical="center"/>
    </xf>
    <xf numFmtId="0" fontId="16" fillId="7" borderId="16" xfId="3" applyNumberFormat="1" applyFont="1" applyFill="1" applyBorder="1" applyAlignment="1">
      <alignment horizontal="center" vertical="center"/>
    </xf>
    <xf numFmtId="10" fontId="11" fillId="7" borderId="16" xfId="1" applyNumberFormat="1" applyFont="1" applyFill="1" applyBorder="1" applyAlignment="1" applyProtection="1">
      <alignment horizontal="center" vertical="center"/>
      <protection hidden="1"/>
    </xf>
    <xf numFmtId="10" fontId="2" fillId="4" borderId="6" xfId="3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horizontal="right" vertical="center"/>
    </xf>
    <xf numFmtId="0" fontId="0" fillId="2" borderId="0" xfId="0" applyFill="1" applyAlignment="1">
      <alignment horizontal="left" vertical="center"/>
    </xf>
    <xf numFmtId="0" fontId="20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20" fillId="2" borderId="0" xfId="0" applyFont="1" applyFill="1" applyAlignment="1">
      <alignment horizontal="right" vertical="center"/>
    </xf>
    <xf numFmtId="0" fontId="20" fillId="2" borderId="0" xfId="0" applyFont="1" applyFill="1" applyAlignment="1">
      <alignment horizontal="left" vertical="center"/>
    </xf>
    <xf numFmtId="0" fontId="20" fillId="2" borderId="0" xfId="0" applyFont="1" applyFill="1" applyAlignment="1">
      <alignment vertical="top"/>
    </xf>
    <xf numFmtId="0" fontId="9" fillId="2" borderId="0" xfId="0" applyFont="1" applyFill="1" applyAlignment="1">
      <alignment vertical="top"/>
    </xf>
    <xf numFmtId="0" fontId="20" fillId="2" borderId="0" xfId="0" applyFont="1" applyFill="1" applyAlignment="1">
      <alignment horizontal="right" vertical="top"/>
    </xf>
    <xf numFmtId="0" fontId="20" fillId="2" borderId="0" xfId="0" applyFont="1" applyFill="1" applyAlignment="1">
      <alignment horizontal="left" vertical="top"/>
    </xf>
    <xf numFmtId="0" fontId="0" fillId="0" borderId="12" xfId="0" applyBorder="1"/>
    <xf numFmtId="0" fontId="0" fillId="0" borderId="10" xfId="0" applyBorder="1"/>
    <xf numFmtId="0" fontId="0" fillId="0" borderId="13" xfId="0" applyBorder="1"/>
    <xf numFmtId="43" fontId="16" fillId="3" borderId="19" xfId="1" applyFont="1" applyFill="1" applyBorder="1" applyAlignment="1">
      <alignment vertical="center"/>
    </xf>
    <xf numFmtId="43" fontId="11" fillId="3" borderId="22" xfId="1" applyFont="1" applyFill="1" applyBorder="1" applyAlignment="1" applyProtection="1">
      <alignment vertical="center"/>
      <protection hidden="1"/>
    </xf>
    <xf numFmtId="43" fontId="11" fillId="3" borderId="22" xfId="1" applyFont="1" applyFill="1" applyBorder="1" applyAlignment="1" applyProtection="1">
      <alignment horizontal="left" vertical="center"/>
      <protection hidden="1"/>
    </xf>
    <xf numFmtId="44" fontId="11" fillId="3" borderId="20" xfId="4" applyNumberFormat="1" applyFont="1" applyFill="1" applyBorder="1" applyAlignment="1" applyProtection="1">
      <alignment vertical="center"/>
      <protection hidden="1"/>
    </xf>
    <xf numFmtId="44" fontId="11" fillId="3" borderId="20" xfId="4" applyNumberFormat="1" applyFont="1" applyFill="1" applyBorder="1" applyAlignment="1" applyProtection="1">
      <alignment horizontal="left" vertical="center"/>
      <protection hidden="1"/>
    </xf>
    <xf numFmtId="0" fontId="5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" fillId="4" borderId="6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horizontal="left" vertical="center"/>
    </xf>
    <xf numFmtId="0" fontId="5" fillId="2" borderId="0" xfId="0" applyFont="1" applyFill="1" applyAlignment="1">
      <alignment vertical="center"/>
    </xf>
    <xf numFmtId="44" fontId="11" fillId="6" borderId="7" xfId="2" applyFont="1" applyFill="1" applyBorder="1" applyAlignment="1">
      <alignment horizontal="center" vertical="center"/>
    </xf>
    <xf numFmtId="44" fontId="11" fillId="6" borderId="8" xfId="2" applyFont="1" applyFill="1" applyBorder="1" applyAlignment="1">
      <alignment horizontal="center" vertical="center"/>
    </xf>
    <xf numFmtId="44" fontId="11" fillId="6" borderId="9" xfId="2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/>
    </xf>
    <xf numFmtId="0" fontId="10" fillId="5" borderId="16" xfId="0" applyFont="1" applyFill="1" applyBorder="1" applyAlignment="1">
      <alignment horizontal="center" vertical="center"/>
    </xf>
    <xf numFmtId="0" fontId="13" fillId="5" borderId="11" xfId="0" applyFont="1" applyFill="1" applyBorder="1" applyAlignment="1">
      <alignment horizontal="center" vertical="center" wrapText="1"/>
    </xf>
    <xf numFmtId="0" fontId="13" fillId="5" borderId="17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/>
    </xf>
    <xf numFmtId="0" fontId="10" fillId="5" borderId="10" xfId="0" applyFont="1" applyFill="1" applyBorder="1" applyAlignment="1">
      <alignment horizontal="center" vertical="center"/>
    </xf>
    <xf numFmtId="0" fontId="10" fillId="5" borderId="13" xfId="0" applyFont="1" applyFill="1" applyBorder="1" applyAlignment="1">
      <alignment horizontal="center" vertical="center"/>
    </xf>
    <xf numFmtId="0" fontId="10" fillId="5" borderId="14" xfId="0" applyFont="1" applyFill="1" applyBorder="1" applyAlignment="1">
      <alignment horizontal="center" vertical="center"/>
    </xf>
    <xf numFmtId="0" fontId="10" fillId="5" borderId="15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15" fillId="2" borderId="20" xfId="0" applyFont="1" applyFill="1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20" fillId="2" borderId="0" xfId="0" applyFont="1" applyFill="1" applyAlignment="1">
      <alignment horizontal="left" vertical="top" wrapText="1"/>
    </xf>
    <xf numFmtId="0" fontId="17" fillId="0" borderId="1" xfId="4" applyFont="1" applyBorder="1" applyAlignment="1" applyProtection="1">
      <alignment horizontal="left" vertical="center" wrapText="1"/>
      <protection hidden="1"/>
    </xf>
    <xf numFmtId="0" fontId="17" fillId="0" borderId="3" xfId="4" applyFont="1" applyBorder="1" applyAlignment="1" applyProtection="1">
      <alignment horizontal="left" vertical="center" wrapText="1"/>
      <protection hidden="1"/>
    </xf>
    <xf numFmtId="2" fontId="18" fillId="3" borderId="19" xfId="4" applyNumberFormat="1" applyFont="1" applyFill="1" applyBorder="1" applyAlignment="1" applyProtection="1">
      <alignment horizontal="center" vertical="center"/>
      <protection hidden="1"/>
    </xf>
    <xf numFmtId="0" fontId="11" fillId="3" borderId="21" xfId="4" applyFont="1" applyFill="1" applyBorder="1" applyAlignment="1" applyProtection="1">
      <alignment horizontal="right" vertical="center"/>
      <protection hidden="1"/>
    </xf>
    <xf numFmtId="0" fontId="11" fillId="3" borderId="20" xfId="4" applyFont="1" applyFill="1" applyBorder="1" applyAlignment="1" applyProtection="1">
      <alignment horizontal="right" vertical="center"/>
      <protection hidden="1"/>
    </xf>
    <xf numFmtId="0" fontId="16" fillId="7" borderId="19" xfId="3" applyNumberFormat="1" applyFont="1" applyFill="1" applyBorder="1" applyAlignment="1">
      <alignment horizontal="center" vertical="center"/>
    </xf>
    <xf numFmtId="0" fontId="10" fillId="5" borderId="7" xfId="0" applyFont="1" applyFill="1" applyBorder="1" applyAlignment="1">
      <alignment horizontal="center" vertical="center"/>
    </xf>
    <xf numFmtId="0" fontId="10" fillId="5" borderId="8" xfId="0" applyFont="1" applyFill="1" applyBorder="1" applyAlignment="1">
      <alignment horizontal="center" vertical="center"/>
    </xf>
    <xf numFmtId="0" fontId="11" fillId="7" borderId="21" xfId="4" applyFont="1" applyFill="1" applyBorder="1" applyAlignment="1" applyProtection="1">
      <alignment horizontal="right" vertical="center"/>
      <protection hidden="1"/>
    </xf>
    <xf numFmtId="0" fontId="11" fillId="7" borderId="20" xfId="4" applyFont="1" applyFill="1" applyBorder="1" applyAlignment="1" applyProtection="1">
      <alignment horizontal="right" vertical="center"/>
      <protection hidden="1"/>
    </xf>
    <xf numFmtId="0" fontId="11" fillId="7" borderId="22" xfId="4" applyFont="1" applyFill="1" applyBorder="1" applyAlignment="1" applyProtection="1">
      <alignment horizontal="right" vertical="center"/>
      <protection hidden="1"/>
    </xf>
    <xf numFmtId="0" fontId="17" fillId="2" borderId="21" xfId="4" applyFont="1" applyFill="1" applyBorder="1" applyAlignment="1" applyProtection="1">
      <alignment horizontal="left" vertical="center"/>
      <protection hidden="1"/>
    </xf>
    <xf numFmtId="0" fontId="17" fillId="2" borderId="22" xfId="4" applyFont="1" applyFill="1" applyBorder="1" applyAlignment="1" applyProtection="1">
      <alignment horizontal="left" vertical="center"/>
      <protection hidden="1"/>
    </xf>
    <xf numFmtId="0" fontId="21" fillId="0" borderId="0" xfId="0" applyFont="1" applyAlignment="1">
      <alignment horizontal="center" vertical="center" textRotation="90" wrapText="1"/>
    </xf>
    <xf numFmtId="0" fontId="0" fillId="0" borderId="0" xfId="0" applyAlignment="1">
      <alignment horizontal="left" wrapText="1"/>
    </xf>
    <xf numFmtId="0" fontId="3" fillId="2" borderId="0" xfId="0" applyFont="1" applyFill="1" applyAlignment="1">
      <alignment horizontal="left" vertical="center"/>
    </xf>
    <xf numFmtId="0" fontId="22" fillId="2" borderId="0" xfId="0" applyFont="1" applyFill="1" applyAlignment="1">
      <alignment horizontal="left" vertical="top" wrapText="1"/>
    </xf>
  </cellXfs>
  <cellStyles count="5">
    <cellStyle name="Moeda" xfId="2" builtinId="4"/>
    <cellStyle name="Normal" xfId="0" builtinId="0"/>
    <cellStyle name="Normal 2" xfId="4" xr:uid="{EB5FC6D0-0805-4AEE-97A1-D1B83DECFE63}"/>
    <cellStyle name="Porcentagem" xfId="3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57149</xdr:colOff>
      <xdr:row>21</xdr:row>
      <xdr:rowOff>2598</xdr:rowOff>
    </xdr:from>
    <xdr:to>
      <xdr:col>23</xdr:col>
      <xdr:colOff>676275</xdr:colOff>
      <xdr:row>23</xdr:row>
      <xdr:rowOff>47625</xdr:rowOff>
    </xdr:to>
    <xdr:pic>
      <xdr:nvPicPr>
        <xdr:cNvPr id="3" name="Imagem 4" descr="http://infraestruturaurbana.pini.com.br/solucoes-tecnicas/16/imagens/i341693.jpg">
          <a:extLst>
            <a:ext uri="{FF2B5EF4-FFF2-40B4-BE49-F238E27FC236}">
              <a16:creationId xmlns:a16="http://schemas.microsoft.com/office/drawing/2014/main" id="{22E10532-C8C8-400E-BBBF-A16548650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77974" y="4450773"/>
          <a:ext cx="2924176" cy="540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133350</xdr:colOff>
      <xdr:row>2</xdr:row>
      <xdr:rowOff>171450</xdr:rowOff>
    </xdr:from>
    <xdr:to>
      <xdr:col>4</xdr:col>
      <xdr:colOff>1862546</xdr:colOff>
      <xdr:row>6</xdr:row>
      <xdr:rowOff>143096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F08B0211-1A6C-4B75-85FF-279CA1C03B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85775" y="552450"/>
          <a:ext cx="2386421" cy="790796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57149</xdr:colOff>
      <xdr:row>10</xdr:row>
      <xdr:rowOff>156465</xdr:rowOff>
    </xdr:from>
    <xdr:to>
      <xdr:col>10</xdr:col>
      <xdr:colOff>798636</xdr:colOff>
      <xdr:row>13</xdr:row>
      <xdr:rowOff>37175</xdr:rowOff>
    </xdr:to>
    <xdr:pic>
      <xdr:nvPicPr>
        <xdr:cNvPr id="2" name="Imagem 4" descr="http://infraestruturaurbana.pini.com.br/solucoes-tecnicas/16/imagens/i341693.jpg">
          <a:extLst>
            <a:ext uri="{FF2B5EF4-FFF2-40B4-BE49-F238E27FC236}">
              <a16:creationId xmlns:a16="http://schemas.microsoft.com/office/drawing/2014/main" id="{3618E496-09B4-43BB-8F16-B2BD7E0CCE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7749" y="2080515"/>
          <a:ext cx="3046537" cy="452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7</xdr:col>
      <xdr:colOff>57149</xdr:colOff>
      <xdr:row>27</xdr:row>
      <xdr:rowOff>156465</xdr:rowOff>
    </xdr:from>
    <xdr:ext cx="3049467" cy="452210"/>
    <xdr:pic>
      <xdr:nvPicPr>
        <xdr:cNvPr id="3" name="Imagem 4" descr="http://infraestruturaurbana.pini.com.br/solucoes-tecnicas/16/imagens/i341693.jpg">
          <a:extLst>
            <a:ext uri="{FF2B5EF4-FFF2-40B4-BE49-F238E27FC236}">
              <a16:creationId xmlns:a16="http://schemas.microsoft.com/office/drawing/2014/main" id="{48803885-FF85-405E-83D5-444D29A4D0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7749" y="5338065"/>
          <a:ext cx="3049467" cy="452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57149</xdr:colOff>
      <xdr:row>44</xdr:row>
      <xdr:rowOff>156465</xdr:rowOff>
    </xdr:from>
    <xdr:ext cx="3049467" cy="452210"/>
    <xdr:pic>
      <xdr:nvPicPr>
        <xdr:cNvPr id="4" name="Imagem 4" descr="http://infraestruturaurbana.pini.com.br/solucoes-tecnicas/16/imagens/i341693.jpg">
          <a:extLst>
            <a:ext uri="{FF2B5EF4-FFF2-40B4-BE49-F238E27FC236}">
              <a16:creationId xmlns:a16="http://schemas.microsoft.com/office/drawing/2014/main" id="{4F8FC732-DD97-484F-BF38-CDBCB92F5A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7749" y="8595615"/>
          <a:ext cx="3049467" cy="452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57149</xdr:colOff>
      <xdr:row>61</xdr:row>
      <xdr:rowOff>156465</xdr:rowOff>
    </xdr:from>
    <xdr:ext cx="3049467" cy="452210"/>
    <xdr:pic>
      <xdr:nvPicPr>
        <xdr:cNvPr id="5" name="Imagem 4" descr="http://infraestruturaurbana.pini.com.br/solucoes-tecnicas/16/imagens/i341693.jpg">
          <a:extLst>
            <a:ext uri="{FF2B5EF4-FFF2-40B4-BE49-F238E27FC236}">
              <a16:creationId xmlns:a16="http://schemas.microsoft.com/office/drawing/2014/main" id="{CC0A84EE-3498-421A-9A4E-0156971018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7749" y="11853165"/>
          <a:ext cx="3049467" cy="452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57149</xdr:colOff>
      <xdr:row>78</xdr:row>
      <xdr:rowOff>156465</xdr:rowOff>
    </xdr:from>
    <xdr:ext cx="3049467" cy="452210"/>
    <xdr:pic>
      <xdr:nvPicPr>
        <xdr:cNvPr id="6" name="Imagem 5" descr="http://infraestruturaurbana.pini.com.br/solucoes-tecnicas/16/imagens/i341693.jpg">
          <a:extLst>
            <a:ext uri="{FF2B5EF4-FFF2-40B4-BE49-F238E27FC236}">
              <a16:creationId xmlns:a16="http://schemas.microsoft.com/office/drawing/2014/main" id="{731FE193-2211-4044-8E9C-C2A7E5BADC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7749" y="15110715"/>
          <a:ext cx="3049467" cy="452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17720-1B82-4B42-8282-CC9908494F4E}">
  <sheetPr>
    <pageSetUpPr fitToPage="1"/>
  </sheetPr>
  <dimension ref="C1:Z45"/>
  <sheetViews>
    <sheetView tabSelected="1" workbookViewId="0">
      <selection activeCell="G7" sqref="G7:K7"/>
    </sheetView>
  </sheetViews>
  <sheetFormatPr defaultRowHeight="15" x14ac:dyDescent="0.25"/>
  <cols>
    <col min="1" max="1" width="1.42578125" customWidth="1"/>
    <col min="2" max="2" width="1.7109375" customWidth="1"/>
    <col min="3" max="3" width="2.140625" customWidth="1"/>
    <col min="4" max="4" width="9.85546875" customWidth="1"/>
    <col min="5" max="5" width="28" customWidth="1"/>
    <col min="6" max="6" width="15.7109375" customWidth="1"/>
    <col min="7" max="7" width="20.7109375" customWidth="1"/>
    <col min="8" max="9" width="15.7109375" customWidth="1"/>
    <col min="10" max="10" width="5.85546875" bestFit="1" customWidth="1"/>
    <col min="11" max="11" width="11.85546875" customWidth="1"/>
    <col min="12" max="12" width="2.140625" customWidth="1"/>
    <col min="13" max="13" width="1.7109375" customWidth="1"/>
    <col min="14" max="15" width="2.140625" customWidth="1"/>
    <col min="16" max="16" width="9.140625" style="4"/>
    <col min="17" max="17" width="23.85546875" style="4" bestFit="1" customWidth="1"/>
    <col min="18" max="18" width="13.5703125" style="4" bestFit="1" customWidth="1"/>
    <col min="19" max="19" width="9.140625" style="4"/>
    <col min="20" max="20" width="20.7109375" style="4" customWidth="1"/>
    <col min="21" max="21" width="9.140625" style="4"/>
    <col min="22" max="24" width="12.7109375" style="4" customWidth="1"/>
    <col min="25" max="25" width="9.140625" style="4"/>
    <col min="26" max="26" width="20.42578125" style="4" bestFit="1" customWidth="1"/>
  </cols>
  <sheetData>
    <row r="1" spans="3:26" x14ac:dyDescent="0.25">
      <c r="S1" s="99" t="s">
        <v>90</v>
      </c>
      <c r="T1" s="100"/>
    </row>
    <row r="2" spans="3:26" x14ac:dyDescent="0.25">
      <c r="C2" s="1"/>
      <c r="D2" s="2"/>
      <c r="E2" s="2"/>
      <c r="F2" s="2"/>
      <c r="G2" s="2"/>
      <c r="H2" s="2"/>
      <c r="I2" s="2"/>
      <c r="J2" s="2"/>
      <c r="K2" s="2"/>
      <c r="L2" s="3"/>
      <c r="S2" s="100"/>
      <c r="T2" s="100"/>
    </row>
    <row r="3" spans="3:26" x14ac:dyDescent="0.25">
      <c r="C3" s="5"/>
      <c r="D3" s="6"/>
      <c r="E3" s="6"/>
      <c r="F3" s="7" t="s">
        <v>0</v>
      </c>
      <c r="G3" s="6"/>
      <c r="H3" s="6"/>
      <c r="I3" s="6"/>
      <c r="J3" s="6"/>
      <c r="K3" s="6"/>
      <c r="L3" s="8"/>
      <c r="S3" s="100"/>
      <c r="T3" s="100"/>
    </row>
    <row r="4" spans="3:26" x14ac:dyDescent="0.25">
      <c r="C4" s="5"/>
      <c r="D4" s="6"/>
      <c r="E4" s="6"/>
      <c r="F4" s="92" t="s">
        <v>92</v>
      </c>
      <c r="G4" s="92"/>
      <c r="H4" s="92"/>
      <c r="I4" s="92"/>
      <c r="J4" s="92"/>
      <c r="K4" s="92"/>
      <c r="L4" s="8"/>
      <c r="S4" s="100"/>
      <c r="T4" s="100"/>
    </row>
    <row r="5" spans="3:26" x14ac:dyDescent="0.25">
      <c r="C5" s="5"/>
      <c r="D5" s="6"/>
      <c r="E5" s="6"/>
      <c r="F5" s="92"/>
      <c r="G5" s="92"/>
      <c r="H5" s="92"/>
      <c r="I5" s="92"/>
      <c r="J5" s="92"/>
      <c r="K5" s="92"/>
      <c r="L5" s="8"/>
      <c r="S5" s="100"/>
      <c r="T5" s="100"/>
    </row>
    <row r="6" spans="3:26" s="14" customFormat="1" ht="20.100000000000001" customHeight="1" x14ac:dyDescent="0.25">
      <c r="C6" s="9"/>
      <c r="D6" s="4"/>
      <c r="E6" s="4"/>
      <c r="F6" s="10" t="s">
        <v>86</v>
      </c>
      <c r="G6" s="134" t="s">
        <v>93</v>
      </c>
      <c r="H6" s="10"/>
      <c r="I6" s="11"/>
      <c r="J6" s="10"/>
      <c r="K6" s="12"/>
      <c r="L6" s="13"/>
      <c r="P6" s="4"/>
      <c r="Q6" s="4"/>
      <c r="R6" s="4"/>
      <c r="S6" s="100"/>
      <c r="T6" s="100"/>
      <c r="U6" s="4"/>
      <c r="V6" s="4"/>
      <c r="W6" s="4"/>
      <c r="X6" s="4"/>
      <c r="Y6" s="4"/>
      <c r="Z6" s="4"/>
    </row>
    <row r="7" spans="3:26" s="14" customFormat="1" ht="20.100000000000001" customHeight="1" x14ac:dyDescent="0.25">
      <c r="C7" s="9"/>
      <c r="D7" s="4"/>
      <c r="E7" s="4"/>
      <c r="F7" s="10" t="s">
        <v>1</v>
      </c>
      <c r="G7" s="98" t="s">
        <v>88</v>
      </c>
      <c r="H7" s="98"/>
      <c r="I7" s="98"/>
      <c r="J7" s="98"/>
      <c r="K7" s="98"/>
      <c r="L7" s="13"/>
      <c r="P7" s="4"/>
      <c r="Q7" s="4"/>
      <c r="R7" s="4"/>
      <c r="S7" s="100"/>
      <c r="T7" s="100"/>
      <c r="U7" s="4"/>
      <c r="V7" s="4"/>
      <c r="W7" s="4"/>
      <c r="X7" s="4"/>
      <c r="Y7" s="4"/>
      <c r="Z7" s="4"/>
    </row>
    <row r="8" spans="3:26" s="14" customFormat="1" ht="20.100000000000001" customHeight="1" x14ac:dyDescent="0.25">
      <c r="C8" s="9"/>
      <c r="D8" s="4"/>
      <c r="E8" s="4"/>
      <c r="F8" s="10" t="s">
        <v>2</v>
      </c>
      <c r="G8" s="101" t="s">
        <v>79</v>
      </c>
      <c r="H8" s="101"/>
      <c r="I8" s="101"/>
      <c r="J8" s="101"/>
      <c r="K8" s="101"/>
      <c r="L8" s="13"/>
      <c r="P8" s="4"/>
      <c r="Q8" s="4"/>
      <c r="R8" s="4"/>
      <c r="S8" s="100"/>
      <c r="T8" s="100"/>
      <c r="U8" s="4"/>
      <c r="V8" s="4"/>
      <c r="W8" s="4"/>
      <c r="X8" s="4"/>
      <c r="Y8" s="4"/>
      <c r="Z8" s="4"/>
    </row>
    <row r="9" spans="3:26" ht="18.75" x14ac:dyDescent="0.3">
      <c r="C9" s="15"/>
      <c r="D9" s="93" t="s">
        <v>91</v>
      </c>
      <c r="E9" s="93"/>
      <c r="F9" s="93"/>
      <c r="G9" s="93"/>
      <c r="H9" s="93"/>
      <c r="I9" s="93"/>
      <c r="J9" s="93"/>
      <c r="K9" s="93"/>
      <c r="L9" s="16"/>
    </row>
    <row r="10" spans="3:26" ht="5.0999999999999996" customHeight="1" thickBot="1" x14ac:dyDescent="0.3">
      <c r="C10" s="15"/>
      <c r="D10" s="94"/>
      <c r="E10" s="94"/>
      <c r="F10" s="94"/>
      <c r="G10" s="94"/>
      <c r="H10" s="94"/>
      <c r="I10" s="94"/>
      <c r="J10" s="94"/>
      <c r="K10" s="94"/>
      <c r="L10" s="16"/>
    </row>
    <row r="11" spans="3:26" ht="33" customHeight="1" thickTop="1" thickBot="1" x14ac:dyDescent="0.3">
      <c r="C11" s="15"/>
      <c r="D11" s="17" t="s">
        <v>3</v>
      </c>
      <c r="E11" s="95" t="s">
        <v>4</v>
      </c>
      <c r="F11" s="95"/>
      <c r="G11" s="95"/>
      <c r="H11" s="95"/>
      <c r="I11" s="95"/>
      <c r="J11" s="95"/>
      <c r="K11" s="18" t="s">
        <v>5</v>
      </c>
      <c r="L11" s="16"/>
      <c r="Q11" s="19" t="s">
        <v>2</v>
      </c>
      <c r="R11" s="96" t="str">
        <f>G8</f>
        <v>CONSTRUÇÃO DE EDIFÍCIOS</v>
      </c>
      <c r="S11" s="96"/>
      <c r="T11" s="96"/>
      <c r="U11" s="96"/>
      <c r="V11" s="96"/>
      <c r="W11" s="96"/>
      <c r="X11" s="96"/>
      <c r="Y11" s="96"/>
      <c r="Z11" s="97"/>
    </row>
    <row r="12" spans="3:26" ht="5.0999999999999996" customHeight="1" thickTop="1" thickBot="1" x14ac:dyDescent="0.3">
      <c r="C12" s="15"/>
      <c r="L12" s="16"/>
    </row>
    <row r="13" spans="3:26" ht="20.100000000000001" customHeight="1" thickBot="1" x14ac:dyDescent="0.3">
      <c r="C13" s="15"/>
      <c r="D13" s="20" t="s">
        <v>6</v>
      </c>
      <c r="E13" s="114" t="s">
        <v>7</v>
      </c>
      <c r="F13" s="115"/>
      <c r="G13" s="115"/>
      <c r="H13" s="115"/>
      <c r="I13" s="115"/>
      <c r="J13" s="115"/>
      <c r="K13" s="21">
        <f>S16</f>
        <v>0.03</v>
      </c>
      <c r="L13" s="16"/>
      <c r="P13" s="125" t="s">
        <v>8</v>
      </c>
      <c r="Q13" s="126"/>
      <c r="R13" s="126"/>
      <c r="S13" s="126"/>
      <c r="T13" s="126"/>
      <c r="U13" s="126"/>
      <c r="V13" s="126"/>
      <c r="W13" s="126"/>
      <c r="X13" s="102">
        <v>1000000</v>
      </c>
      <c r="Y13" s="103"/>
      <c r="Z13" s="104"/>
    </row>
    <row r="14" spans="3:26" ht="20.100000000000001" customHeight="1" x14ac:dyDescent="0.25">
      <c r="C14" s="15"/>
      <c r="D14" s="22"/>
      <c r="E14" s="23"/>
      <c r="F14" s="24"/>
      <c r="G14" s="24"/>
      <c r="H14" s="24"/>
      <c r="I14" s="24"/>
      <c r="J14" s="25"/>
      <c r="K14" s="26"/>
      <c r="L14" s="16"/>
      <c r="P14" s="105" t="s">
        <v>9</v>
      </c>
      <c r="Q14" s="105" t="s">
        <v>10</v>
      </c>
      <c r="R14" s="105" t="s">
        <v>11</v>
      </c>
      <c r="S14" s="105" t="s">
        <v>12</v>
      </c>
      <c r="T14" s="105" t="s">
        <v>13</v>
      </c>
      <c r="U14" s="107" t="s">
        <v>14</v>
      </c>
      <c r="V14" s="109" t="s">
        <v>15</v>
      </c>
      <c r="W14" s="110"/>
      <c r="X14" s="111"/>
      <c r="Y14" s="112" t="s">
        <v>16</v>
      </c>
      <c r="Z14" s="113" t="s">
        <v>17</v>
      </c>
    </row>
    <row r="15" spans="3:26" ht="20.100000000000001" customHeight="1" x14ac:dyDescent="0.25">
      <c r="C15" s="15"/>
      <c r="D15" s="20" t="s">
        <v>18</v>
      </c>
      <c r="E15" s="114" t="s">
        <v>19</v>
      </c>
      <c r="F15" s="115"/>
      <c r="G15" s="115"/>
      <c r="H15" s="115"/>
      <c r="I15" s="115"/>
      <c r="J15" s="115"/>
      <c r="K15" s="21">
        <f>S19</f>
        <v>5.8999999999999999E-3</v>
      </c>
      <c r="L15" s="16"/>
      <c r="P15" s="106"/>
      <c r="Q15" s="106"/>
      <c r="R15" s="106"/>
      <c r="S15" s="106"/>
      <c r="T15" s="106"/>
      <c r="U15" s="108"/>
      <c r="V15" s="27" t="s">
        <v>20</v>
      </c>
      <c r="W15" s="28" t="s">
        <v>21</v>
      </c>
      <c r="X15" s="29" t="s">
        <v>22</v>
      </c>
      <c r="Y15" s="109"/>
      <c r="Z15" s="110"/>
    </row>
    <row r="16" spans="3:26" ht="20.100000000000001" customHeight="1" x14ac:dyDescent="0.25">
      <c r="C16" s="15"/>
      <c r="D16" s="30"/>
      <c r="E16" s="31"/>
      <c r="F16" s="32"/>
      <c r="G16" s="32"/>
      <c r="H16" s="32"/>
      <c r="I16" s="32"/>
      <c r="J16" s="33"/>
      <c r="K16" s="34"/>
      <c r="L16" s="16"/>
      <c r="P16" s="35">
        <v>1</v>
      </c>
      <c r="Q16" s="36" t="s">
        <v>23</v>
      </c>
      <c r="R16" s="37">
        <f>$X$13*S16</f>
        <v>30000</v>
      </c>
      <c r="S16" s="38">
        <v>0.03</v>
      </c>
      <c r="T16" s="39"/>
      <c r="U16" s="40" t="str">
        <f>IF(AND(S16&gt;=V16,S16&lt;=X16),"OK","DIFERE")</f>
        <v>OK</v>
      </c>
      <c r="V16" s="41">
        <f>IF($R$11='% de BDI '!$A$4,'% de BDI '!I6,IF('BDI-SERVIÇOS'!$R$11='% de BDI '!$A$21,'% de BDI '!I23,IF('BDI-SERVIÇOS'!$R$11='% de BDI '!$A$38,'% de BDI '!I40,IF('BDI-SERVIÇOS'!$R$11='% de BDI '!$A$55,'% de BDI '!I57,IF('BDI-SERVIÇOS'!$R$11='% de BDI '!$A$72,'% de BDI '!I74,"")))))</f>
        <v>0.03</v>
      </c>
      <c r="W16" s="41">
        <f>IF($R$11='% de BDI '!$A$4,'% de BDI '!J6,IF('BDI-SERVIÇOS'!$R$11='% de BDI '!$A$21,'% de BDI '!J23,IF('BDI-SERVIÇOS'!$R$11='% de BDI '!$A$38,'% de BDI '!J40,IF('BDI-SERVIÇOS'!$R$11='% de BDI '!$A$55,'% de BDI '!J57,IF('BDI-SERVIÇOS'!$R$11='% de BDI '!$A$72,'% de BDI '!J74,"")))))</f>
        <v>0.04</v>
      </c>
      <c r="X16" s="41">
        <f>IF($R$11='% de BDI '!$A$4,'% de BDI '!K6,IF('BDI-SERVIÇOS'!$R$11='% de BDI '!$A$21,'% de BDI '!K23,IF('BDI-SERVIÇOS'!$R$11='% de BDI '!$A$38,'% de BDI '!K40,IF('BDI-SERVIÇOS'!$R$11='% de BDI '!$A$55,'% de BDI '!K57,IF('BDI-SERVIÇOS'!$R$11='% de BDI '!$A$72,'% de BDI '!K74,"")))))</f>
        <v>5.5E-2</v>
      </c>
      <c r="Y16" s="35" t="s">
        <v>24</v>
      </c>
      <c r="Z16" s="36" t="s">
        <v>7</v>
      </c>
    </row>
    <row r="17" spans="3:26" ht="20.100000000000001" customHeight="1" x14ac:dyDescent="0.25">
      <c r="C17" s="15"/>
      <c r="D17" s="20" t="s">
        <v>25</v>
      </c>
      <c r="E17" s="114" t="s">
        <v>26</v>
      </c>
      <c r="F17" s="114"/>
      <c r="G17" s="114"/>
      <c r="H17" s="114"/>
      <c r="I17" s="114"/>
      <c r="J17" s="114"/>
      <c r="K17" s="21">
        <f>SUM(K18:K20)</f>
        <v>1.77E-2</v>
      </c>
      <c r="L17" s="16"/>
      <c r="P17" s="35">
        <v>2</v>
      </c>
      <c r="Q17" s="36" t="s">
        <v>27</v>
      </c>
      <c r="R17" s="37">
        <f t="shared" ref="R17:R21" si="0">$X$13*S17</f>
        <v>8000</v>
      </c>
      <c r="S17" s="38">
        <v>8.0000000000000002E-3</v>
      </c>
      <c r="T17" s="39"/>
      <c r="U17" s="40" t="str">
        <f>IF(AND(S17&gt;=V17,S17&lt;=X17),"OK","DIFERE")</f>
        <v>OK</v>
      </c>
      <c r="V17" s="41">
        <f>IF($R$11='% de BDI '!$A$4,'% de BDI '!I7,IF('BDI-SERVIÇOS'!$R$11='% de BDI '!$A$21,'% de BDI '!I24,IF('BDI-SERVIÇOS'!$R$11='% de BDI '!$A$38,'% de BDI '!I41,IF('BDI-SERVIÇOS'!$R$11='% de BDI '!$A$55,'% de BDI '!I58,IF('BDI-SERVIÇOS'!$R$11='% de BDI '!$A$72,'% de BDI '!I75,"")))))</f>
        <v>8.0000000000000002E-3</v>
      </c>
      <c r="W17" s="41">
        <f>IF($R$11='% de BDI '!$A$4,'% de BDI '!J7,IF('BDI-SERVIÇOS'!$R$11='% de BDI '!$A$21,'% de BDI '!J24,IF('BDI-SERVIÇOS'!$R$11='% de BDI '!$A$38,'% de BDI '!J41,IF('BDI-SERVIÇOS'!$R$11='% de BDI '!$A$55,'% de BDI '!J58,IF('BDI-SERVIÇOS'!$R$11='% de BDI '!$A$72,'% de BDI '!J75,"")))))</f>
        <v>8.0000000000000002E-3</v>
      </c>
      <c r="X17" s="41">
        <f>IF($R$11='% de BDI '!$A$4,'% de BDI '!K7,IF('BDI-SERVIÇOS'!$R$11='% de BDI '!$A$21,'% de BDI '!K24,IF('BDI-SERVIÇOS'!$R$11='% de BDI '!$A$38,'% de BDI '!K41,IF('BDI-SERVIÇOS'!$R$11='% de BDI '!$A$55,'% de BDI '!K58,IF('BDI-SERVIÇOS'!$R$11='% de BDI '!$A$72,'% de BDI '!K75,"")))))</f>
        <v>0.01</v>
      </c>
      <c r="Y17" s="35" t="s">
        <v>28</v>
      </c>
      <c r="Z17" s="36" t="s">
        <v>29</v>
      </c>
    </row>
    <row r="18" spans="3:26" ht="20.100000000000001" customHeight="1" x14ac:dyDescent="0.25">
      <c r="C18" s="15"/>
      <c r="D18" s="42" t="s">
        <v>30</v>
      </c>
      <c r="E18" s="116" t="s">
        <v>31</v>
      </c>
      <c r="F18" s="117"/>
      <c r="G18" s="117"/>
      <c r="H18" s="117"/>
      <c r="I18" s="117"/>
      <c r="J18" s="117"/>
      <c r="K18" s="43">
        <f>S18</f>
        <v>9.7000000000000003E-3</v>
      </c>
      <c r="L18" s="16"/>
      <c r="P18" s="35">
        <v>3</v>
      </c>
      <c r="Q18" s="36" t="s">
        <v>32</v>
      </c>
      <c r="R18" s="37">
        <f t="shared" si="0"/>
        <v>9700</v>
      </c>
      <c r="S18" s="38">
        <v>9.7000000000000003E-3</v>
      </c>
      <c r="T18" s="39"/>
      <c r="U18" s="40" t="str">
        <f>IF(AND(S18&gt;=V18,S18&lt;=X18),"OK","DIFERE")</f>
        <v>OK</v>
      </c>
      <c r="V18" s="41">
        <f>IF($R$11='% de BDI '!$A$4,'% de BDI '!I8,IF('BDI-SERVIÇOS'!$R$11='% de BDI '!$A$21,'% de BDI '!I25,IF('BDI-SERVIÇOS'!$R$11='% de BDI '!$A$38,'% de BDI '!I42,IF('BDI-SERVIÇOS'!$R$11='% de BDI '!$A$55,'% de BDI '!I59,IF('BDI-SERVIÇOS'!$R$11='% de BDI '!$A$72,'% de BDI '!I76,"")))))</f>
        <v>9.7000000000000003E-3</v>
      </c>
      <c r="W18" s="41">
        <f>IF($R$11='% de BDI '!$A$4,'% de BDI '!J8,IF('BDI-SERVIÇOS'!$R$11='% de BDI '!$A$21,'% de BDI '!J25,IF('BDI-SERVIÇOS'!$R$11='% de BDI '!$A$38,'% de BDI '!J42,IF('BDI-SERVIÇOS'!$R$11='% de BDI '!$A$55,'% de BDI '!J59,IF('BDI-SERVIÇOS'!$R$11='% de BDI '!$A$72,'% de BDI '!J76,"")))))</f>
        <v>1.2699999999999999E-2</v>
      </c>
      <c r="X18" s="41">
        <f>IF($R$11='% de BDI '!$A$4,'% de BDI '!K8,IF('BDI-SERVIÇOS'!$R$11='% de BDI '!$A$21,'% de BDI '!K25,IF('BDI-SERVIÇOS'!$R$11='% de BDI '!$A$38,'% de BDI '!K42,IF('BDI-SERVIÇOS'!$R$11='% de BDI '!$A$55,'% de BDI '!K59,IF('BDI-SERVIÇOS'!$R$11='% de BDI '!$A$72,'% de BDI '!K76,"")))))</f>
        <v>1.2699999999999999E-2</v>
      </c>
      <c r="Y18" s="35" t="s">
        <v>33</v>
      </c>
      <c r="Z18" s="36" t="s">
        <v>34</v>
      </c>
    </row>
    <row r="19" spans="3:26" ht="20.100000000000001" customHeight="1" x14ac:dyDescent="0.25">
      <c r="C19" s="15"/>
      <c r="D19" s="42" t="s">
        <v>35</v>
      </c>
      <c r="E19" s="116" t="s">
        <v>36</v>
      </c>
      <c r="F19" s="117"/>
      <c r="G19" s="117"/>
      <c r="H19" s="117"/>
      <c r="I19" s="117"/>
      <c r="J19" s="117"/>
      <c r="K19" s="43">
        <f>S17/2</f>
        <v>4.0000000000000001E-3</v>
      </c>
      <c r="L19" s="16"/>
      <c r="P19" s="35">
        <v>4</v>
      </c>
      <c r="Q19" s="36" t="s">
        <v>37</v>
      </c>
      <c r="R19" s="37">
        <f t="shared" si="0"/>
        <v>5900</v>
      </c>
      <c r="S19" s="38">
        <v>5.8999999999999999E-3</v>
      </c>
      <c r="T19" s="39"/>
      <c r="U19" s="40" t="str">
        <f>IF(AND(S19&gt;=V19,S19&lt;=X19),"OK","DIFERE")</f>
        <v>OK</v>
      </c>
      <c r="V19" s="41">
        <f>IF($R$11='% de BDI '!$A$4,'% de BDI '!I9,IF('BDI-SERVIÇOS'!$R$11='% de BDI '!$A$21,'% de BDI '!I26,IF('BDI-SERVIÇOS'!$R$11='% de BDI '!$A$38,'% de BDI '!I43,IF('BDI-SERVIÇOS'!$R$11='% de BDI '!$A$55,'% de BDI '!I60,IF('BDI-SERVIÇOS'!$R$11='% de BDI '!$A$72,'% de BDI '!I77,"")))))</f>
        <v>5.8999999999999999E-3</v>
      </c>
      <c r="W19" s="41">
        <f>IF($R$11='% de BDI '!$A$4,'% de BDI '!J9,IF('BDI-SERVIÇOS'!$R$11='% de BDI '!$A$21,'% de BDI '!J26,IF('BDI-SERVIÇOS'!$R$11='% de BDI '!$A$38,'% de BDI '!J43,IF('BDI-SERVIÇOS'!$R$11='% de BDI '!$A$55,'% de BDI '!J60,IF('BDI-SERVIÇOS'!$R$11='% de BDI '!$A$72,'% de BDI '!J77,"")))))</f>
        <v>1.23E-2</v>
      </c>
      <c r="X19" s="41">
        <f>IF($R$11='% de BDI '!$A$4,'% de BDI '!K9,IF('BDI-SERVIÇOS'!$R$11='% de BDI '!$A$21,'% de BDI '!K26,IF('BDI-SERVIÇOS'!$R$11='% de BDI '!$A$38,'% de BDI '!K43,IF('BDI-SERVIÇOS'!$R$11='% de BDI '!$A$55,'% de BDI '!K60,IF('BDI-SERVIÇOS'!$R$11='% de BDI '!$A$72,'% de BDI '!K77,"")))))</f>
        <v>1.3899999999999999E-2</v>
      </c>
      <c r="Y19" s="35" t="s">
        <v>38</v>
      </c>
      <c r="Z19" s="36" t="s">
        <v>19</v>
      </c>
    </row>
    <row r="20" spans="3:26" ht="20.100000000000001" customHeight="1" x14ac:dyDescent="0.25">
      <c r="C20" s="15"/>
      <c r="D20" s="42" t="s">
        <v>39</v>
      </c>
      <c r="E20" s="116" t="s">
        <v>40</v>
      </c>
      <c r="F20" s="117"/>
      <c r="G20" s="117"/>
      <c r="H20" s="117"/>
      <c r="I20" s="117"/>
      <c r="J20" s="117"/>
      <c r="K20" s="43">
        <f>S17/2</f>
        <v>4.0000000000000001E-3</v>
      </c>
      <c r="L20" s="16"/>
      <c r="P20" s="35">
        <v>5</v>
      </c>
      <c r="Q20" s="36" t="s">
        <v>41</v>
      </c>
      <c r="R20" s="37">
        <f t="shared" si="0"/>
        <v>74000</v>
      </c>
      <c r="S20" s="38">
        <v>7.3999999999999996E-2</v>
      </c>
      <c r="T20" s="39"/>
      <c r="U20" s="40" t="str">
        <f>IF(AND(S20&gt;=V20,S20&lt;=X20),"OK","DIFERE")</f>
        <v>OK</v>
      </c>
      <c r="V20" s="41">
        <f>IF($R$11='% de BDI '!$A$4,'% de BDI '!I10,IF('BDI-SERVIÇOS'!$R$11='% de BDI '!$A$21,'% de BDI '!I27,IF('BDI-SERVIÇOS'!$R$11='% de BDI '!$A$38,'% de BDI '!I44,IF('BDI-SERVIÇOS'!$R$11='% de BDI '!$A$55,'% de BDI '!I61,IF('BDI-SERVIÇOS'!$R$11='% de BDI '!$A$72,'% de BDI '!I78,"")))))</f>
        <v>6.1600000000000002E-2</v>
      </c>
      <c r="W20" s="41">
        <f>IF($R$11='% de BDI '!$A$4,'% de BDI '!J10,IF('BDI-SERVIÇOS'!$R$11='% de BDI '!$A$21,'% de BDI '!J27,IF('BDI-SERVIÇOS'!$R$11='% de BDI '!$A$38,'% de BDI '!J44,IF('BDI-SERVIÇOS'!$R$11='% de BDI '!$A$55,'% de BDI '!J61,IF('BDI-SERVIÇOS'!$R$11='% de BDI '!$A$72,'% de BDI '!J78,"")))))</f>
        <v>7.3999999999999996E-2</v>
      </c>
      <c r="X20" s="41">
        <f>IF($R$11='% de BDI '!$A$4,'% de BDI '!K10,IF('BDI-SERVIÇOS'!$R$11='% de BDI '!$A$21,'% de BDI '!K27,IF('BDI-SERVIÇOS'!$R$11='% de BDI '!$A$38,'% de BDI '!K44,IF('BDI-SERVIÇOS'!$R$11='% de BDI '!$A$55,'% de BDI '!K61,IF('BDI-SERVIÇOS'!$R$11='% de BDI '!$A$72,'% de BDI '!K78,"")))))</f>
        <v>8.9599999999999999E-2</v>
      </c>
      <c r="Y20" s="35" t="s">
        <v>42</v>
      </c>
      <c r="Z20" s="36" t="s">
        <v>43</v>
      </c>
    </row>
    <row r="21" spans="3:26" ht="20.100000000000001" customHeight="1" x14ac:dyDescent="0.25">
      <c r="C21" s="15"/>
      <c r="D21" s="30"/>
      <c r="E21" s="31"/>
      <c r="F21" s="32"/>
      <c r="G21" s="32"/>
      <c r="H21" s="32"/>
      <c r="I21" s="32"/>
      <c r="J21" s="33"/>
      <c r="K21" s="34"/>
      <c r="L21" s="16"/>
      <c r="P21" s="35">
        <v>6</v>
      </c>
      <c r="Q21" s="36" t="s">
        <v>44</v>
      </c>
      <c r="R21" s="37">
        <f t="shared" si="0"/>
        <v>111500</v>
      </c>
      <c r="S21" s="44">
        <f>SUM(S22:S25)</f>
        <v>0.1115</v>
      </c>
      <c r="T21" s="39"/>
      <c r="U21" s="45"/>
      <c r="V21" s="46"/>
      <c r="W21" s="46"/>
      <c r="X21" s="47"/>
      <c r="Y21" s="35" t="s">
        <v>45</v>
      </c>
      <c r="Z21" s="36" t="s">
        <v>46</v>
      </c>
    </row>
    <row r="22" spans="3:26" ht="20.100000000000001" customHeight="1" x14ac:dyDescent="0.25">
      <c r="C22" s="15"/>
      <c r="D22" s="20" t="s">
        <v>47</v>
      </c>
      <c r="E22" s="114" t="s">
        <v>43</v>
      </c>
      <c r="F22" s="115"/>
      <c r="G22" s="115"/>
      <c r="H22" s="115"/>
      <c r="I22" s="115"/>
      <c r="J22" s="115"/>
      <c r="K22" s="21">
        <f>S20</f>
        <v>7.3999999999999996E-2</v>
      </c>
      <c r="L22" s="16"/>
      <c r="P22" s="48" t="s">
        <v>48</v>
      </c>
      <c r="Q22" s="130" t="s">
        <v>49</v>
      </c>
      <c r="R22" s="131"/>
      <c r="S22" s="49">
        <v>6.4999999999999997E-3</v>
      </c>
      <c r="T22" s="39"/>
      <c r="U22" s="50"/>
      <c r="V22" s="51"/>
      <c r="W22" s="51"/>
      <c r="X22" s="52"/>
      <c r="Y22" s="53"/>
      <c r="Z22" s="53"/>
    </row>
    <row r="23" spans="3:26" ht="20.100000000000001" customHeight="1" x14ac:dyDescent="0.25">
      <c r="C23" s="15"/>
      <c r="D23" s="30"/>
      <c r="E23" s="31"/>
      <c r="F23" s="32"/>
      <c r="G23" s="32"/>
      <c r="H23" s="32"/>
      <c r="I23" s="32"/>
      <c r="J23" s="33"/>
      <c r="K23" s="34"/>
      <c r="L23" s="16"/>
      <c r="P23" s="48" t="s">
        <v>50</v>
      </c>
      <c r="Q23" s="130" t="s">
        <v>51</v>
      </c>
      <c r="R23" s="131"/>
      <c r="S23" s="49">
        <v>0.03</v>
      </c>
      <c r="T23" s="39"/>
      <c r="U23" s="50"/>
      <c r="V23" s="51"/>
      <c r="W23" s="51"/>
      <c r="X23" s="52"/>
      <c r="Y23" s="53"/>
      <c r="Z23" s="53"/>
    </row>
    <row r="24" spans="3:26" ht="20.100000000000001" customHeight="1" x14ac:dyDescent="0.25">
      <c r="C24" s="15"/>
      <c r="D24" s="20" t="s">
        <v>52</v>
      </c>
      <c r="E24" s="114" t="s">
        <v>53</v>
      </c>
      <c r="F24" s="115"/>
      <c r="G24" s="115"/>
      <c r="H24" s="115"/>
      <c r="I24" s="115"/>
      <c r="J24" s="115"/>
      <c r="K24" s="21">
        <f>SUM(K25:K28)</f>
        <v>0.1115</v>
      </c>
      <c r="L24" s="16"/>
      <c r="P24" s="48" t="s">
        <v>54</v>
      </c>
      <c r="Q24" s="130" t="s">
        <v>55</v>
      </c>
      <c r="R24" s="131"/>
      <c r="S24" s="49">
        <v>0.03</v>
      </c>
      <c r="T24" s="39"/>
      <c r="U24" s="54"/>
      <c r="V24" s="55"/>
      <c r="W24" s="55"/>
      <c r="X24" s="56"/>
      <c r="Y24" s="53"/>
      <c r="Z24" s="53"/>
    </row>
    <row r="25" spans="3:26" ht="20.100000000000001" customHeight="1" x14ac:dyDescent="0.25">
      <c r="C25" s="15"/>
      <c r="D25" s="42" t="s">
        <v>56</v>
      </c>
      <c r="E25" s="116" t="s">
        <v>57</v>
      </c>
      <c r="F25" s="116"/>
      <c r="G25" s="116"/>
      <c r="H25" s="117"/>
      <c r="I25" s="117"/>
      <c r="J25" s="117"/>
      <c r="K25" s="43">
        <f>S24</f>
        <v>0.03</v>
      </c>
      <c r="L25" s="16"/>
      <c r="P25" s="57" t="s">
        <v>58</v>
      </c>
      <c r="Q25" s="119" t="s">
        <v>59</v>
      </c>
      <c r="R25" s="120"/>
      <c r="S25" s="58">
        <f>IF(G7=Planilha3!$C$4,4.5%,0)</f>
        <v>4.4999999999999998E-2</v>
      </c>
      <c r="T25" s="39"/>
      <c r="U25" s="121" t="s">
        <v>60</v>
      </c>
      <c r="V25" s="121"/>
      <c r="W25" s="121"/>
      <c r="X25" s="121"/>
      <c r="Y25" s="59"/>
      <c r="Z25" s="59"/>
    </row>
    <row r="26" spans="3:26" ht="20.100000000000001" customHeight="1" x14ac:dyDescent="0.25">
      <c r="C26" s="15"/>
      <c r="D26" s="42" t="s">
        <v>61</v>
      </c>
      <c r="E26" s="116" t="s">
        <v>49</v>
      </c>
      <c r="F26" s="117"/>
      <c r="G26" s="117"/>
      <c r="H26" s="117"/>
      <c r="I26" s="117"/>
      <c r="J26" s="117"/>
      <c r="K26" s="43">
        <f>S22</f>
        <v>6.4999999999999997E-3</v>
      </c>
      <c r="L26" s="16"/>
      <c r="P26" s="122" t="s">
        <v>62</v>
      </c>
      <c r="Q26" s="123"/>
      <c r="R26" s="60"/>
      <c r="S26" s="61"/>
      <c r="T26" s="90">
        <f>S28*X13</f>
        <v>273909.573235791</v>
      </c>
      <c r="U26" s="124" t="s">
        <v>63</v>
      </c>
      <c r="V26" s="124"/>
      <c r="W26" s="124"/>
      <c r="X26" s="124"/>
      <c r="Y26" s="35" t="s">
        <v>45</v>
      </c>
      <c r="Z26" s="36" t="s">
        <v>46</v>
      </c>
    </row>
    <row r="27" spans="3:26" ht="20.100000000000001" customHeight="1" x14ac:dyDescent="0.25">
      <c r="C27" s="15"/>
      <c r="D27" s="42" t="s">
        <v>64</v>
      </c>
      <c r="E27" s="116" t="s">
        <v>51</v>
      </c>
      <c r="F27" s="117"/>
      <c r="G27" s="117"/>
      <c r="H27" s="117"/>
      <c r="I27" s="117"/>
      <c r="J27" s="117"/>
      <c r="K27" s="43">
        <f>S23</f>
        <v>0.03</v>
      </c>
      <c r="L27" s="16"/>
      <c r="P27" s="122" t="s">
        <v>65</v>
      </c>
      <c r="Q27" s="123"/>
      <c r="R27" s="62"/>
      <c r="S27" s="63"/>
      <c r="T27" s="91">
        <f>T26+X13</f>
        <v>1273909.5732357909</v>
      </c>
      <c r="U27" s="65" t="s">
        <v>66</v>
      </c>
      <c r="V27" s="66">
        <f>IF($R$11='% de BDI '!$A$4,'% de BDI '!I17,IF('BDI-SERVIÇOS'!$R$11='% de BDI '!$A$21,'% de BDI '!I34,IF('BDI-SERVIÇOS'!$R$11='% de BDI '!$A$38,'% de BDI '!I51,IF('BDI-SERVIÇOS'!$R$11='% de BDI '!$A$55,'% de BDI '!I68,IF('BDI-SERVIÇOS'!$R$11='% de BDI '!$A$72,'% de BDI '!I85,"")))))</f>
        <v>0.2034</v>
      </c>
      <c r="W27" s="66">
        <f>IF($R$11='% de BDI '!$A$4,'% de BDI '!J17,IF('BDI-SERVIÇOS'!$R$11='% de BDI '!$A$21,'% de BDI '!J34,IF('BDI-SERVIÇOS'!$R$11='% de BDI '!$A$38,'% de BDI '!J51,IF('BDI-SERVIÇOS'!$R$11='% de BDI '!$A$55,'% de BDI '!J68,IF('BDI-SERVIÇOS'!$R$11='% de BDI '!$A$72,'% de BDI '!J85,"")))))</f>
        <v>0.22120000000000001</v>
      </c>
      <c r="X27" s="66">
        <f>IF($R$11='% de BDI '!$A$4,'% de BDI '!K17,IF('BDI-SERVIÇOS'!$R$11='% de BDI '!$A$21,'% de BDI '!K34,IF('BDI-SERVIÇOS'!$R$11='% de BDI '!$A$38,'% de BDI '!K51,IF('BDI-SERVIÇOS'!$R$11='% de BDI '!$A$55,'% de BDI '!K68,IF('BDI-SERVIÇOS'!$R$11='% de BDI '!$A$72,'% de BDI '!K85,"")))))</f>
        <v>0.25</v>
      </c>
      <c r="Y27" s="67"/>
      <c r="Z27" s="67"/>
    </row>
    <row r="28" spans="3:26" ht="20.100000000000001" customHeight="1" x14ac:dyDescent="0.25">
      <c r="C28" s="15"/>
      <c r="D28" s="42" t="s">
        <v>67</v>
      </c>
      <c r="E28" s="116" t="s">
        <v>68</v>
      </c>
      <c r="F28" s="117"/>
      <c r="G28" s="117"/>
      <c r="H28" s="117"/>
      <c r="I28" s="117"/>
      <c r="J28" s="117"/>
      <c r="K28" s="43">
        <f>S25</f>
        <v>4.4999999999999998E-2</v>
      </c>
      <c r="L28" s="16"/>
      <c r="P28" s="127" t="s">
        <v>69</v>
      </c>
      <c r="Q28" s="128"/>
      <c r="R28" s="129"/>
      <c r="S28" s="68">
        <f>(((1+S16+S18+S17)*(1+S19)*(1+S20)/(1-S21))-1)</f>
        <v>0.27390957323579102</v>
      </c>
      <c r="T28" s="69" t="str">
        <f>IF(S25=0,IF(AND(S28&gt;=V27,S28&lt;=X27),"OK","AJUSTAR"),IF(AND(S28&gt;=V28,S28&lt;=X28),"OK","AJUSTAR"))</f>
        <v>OK</v>
      </c>
      <c r="U28" s="70" t="s">
        <v>70</v>
      </c>
      <c r="V28" s="71">
        <f>TRUNC((1+V27)/(0.955)-1,4)</f>
        <v>0.2601</v>
      </c>
      <c r="W28" s="71">
        <f>TRUNC((1+W27)/(0.955)-1,4)</f>
        <v>0.2787</v>
      </c>
      <c r="X28" s="71">
        <f>TRUNC((1+X27)/(0.955)-1,4)</f>
        <v>0.30890000000000001</v>
      </c>
      <c r="Y28" s="67"/>
      <c r="Z28" s="67"/>
    </row>
    <row r="29" spans="3:26" ht="16.5" thickBot="1" x14ac:dyDescent="0.3">
      <c r="C29" s="15"/>
      <c r="D29" s="30"/>
      <c r="E29" s="31"/>
      <c r="F29" s="32"/>
      <c r="G29" s="32"/>
      <c r="H29" s="32"/>
      <c r="I29" s="32"/>
      <c r="J29" s="33"/>
      <c r="K29" s="34"/>
      <c r="L29" s="16"/>
    </row>
    <row r="30" spans="3:26" ht="16.5" customHeight="1" thickTop="1" thickBot="1" x14ac:dyDescent="0.3">
      <c r="C30" s="15"/>
      <c r="D30" s="17" t="s">
        <v>71</v>
      </c>
      <c r="E30" s="95" t="s">
        <v>72</v>
      </c>
      <c r="F30" s="95"/>
      <c r="G30" s="95"/>
      <c r="H30" s="95"/>
      <c r="I30" s="95"/>
      <c r="J30" s="95"/>
      <c r="K30" s="72">
        <f>TRUNC(((1+(K13+K17))*(1+K15)*(1+K22)/(1-K24))-1,4)</f>
        <v>0.27389999999999998</v>
      </c>
      <c r="L30" s="16"/>
    </row>
    <row r="31" spans="3:26" ht="16.5" thickTop="1" x14ac:dyDescent="0.25">
      <c r="C31" s="15"/>
      <c r="D31" s="30"/>
      <c r="E31" s="31"/>
      <c r="F31" s="32"/>
      <c r="G31" s="32"/>
      <c r="H31" s="32"/>
      <c r="I31" s="32"/>
      <c r="J31" s="33"/>
      <c r="K31" s="34"/>
      <c r="L31" s="16"/>
    </row>
    <row r="32" spans="3:26" x14ac:dyDescent="0.25">
      <c r="C32" s="15"/>
      <c r="D32" s="4" t="s">
        <v>73</v>
      </c>
      <c r="E32" s="4"/>
      <c r="F32" s="4"/>
      <c r="G32" s="4"/>
      <c r="H32" s="73"/>
      <c r="I32" s="4"/>
      <c r="J32" s="74"/>
      <c r="K32" s="75"/>
      <c r="L32" s="16"/>
    </row>
    <row r="33" spans="3:12" ht="5.0999999999999996" customHeight="1" x14ac:dyDescent="0.25">
      <c r="C33" s="15"/>
      <c r="D33" s="76"/>
      <c r="E33" s="76"/>
      <c r="F33" s="76"/>
      <c r="G33" s="76"/>
      <c r="H33" s="77"/>
      <c r="I33" s="76"/>
      <c r="J33" s="78"/>
      <c r="K33" s="79"/>
      <c r="L33" s="16"/>
    </row>
    <row r="34" spans="3:12" ht="33" customHeight="1" x14ac:dyDescent="0.25">
      <c r="C34" s="15"/>
      <c r="D34" s="118" t="s">
        <v>87</v>
      </c>
      <c r="E34" s="118"/>
      <c r="F34" s="118"/>
      <c r="G34" s="118"/>
      <c r="H34" s="118"/>
      <c r="I34" s="118"/>
      <c r="J34" s="118"/>
      <c r="K34" s="118"/>
      <c r="L34" s="16"/>
    </row>
    <row r="35" spans="3:12" ht="5.0999999999999996" customHeight="1" x14ac:dyDescent="0.25">
      <c r="C35" s="15"/>
      <c r="D35" s="80"/>
      <c r="E35" s="80"/>
      <c r="F35" s="80"/>
      <c r="G35" s="80"/>
      <c r="H35" s="81"/>
      <c r="I35" s="80"/>
      <c r="J35" s="82"/>
      <c r="K35" s="83"/>
      <c r="L35" s="16"/>
    </row>
    <row r="36" spans="3:12" ht="33" customHeight="1" x14ac:dyDescent="0.25">
      <c r="C36" s="15"/>
      <c r="D36" s="118" t="s">
        <v>74</v>
      </c>
      <c r="E36" s="118"/>
      <c r="F36" s="118"/>
      <c r="G36" s="118"/>
      <c r="H36" s="118"/>
      <c r="I36" s="118"/>
      <c r="J36" s="118"/>
      <c r="K36" s="118"/>
      <c r="L36" s="16"/>
    </row>
    <row r="37" spans="3:12" ht="5.0999999999999996" customHeight="1" x14ac:dyDescent="0.25">
      <c r="C37" s="15"/>
      <c r="D37" s="80"/>
      <c r="E37" s="80"/>
      <c r="F37" s="80"/>
      <c r="G37" s="80"/>
      <c r="H37" s="81"/>
      <c r="I37" s="80"/>
      <c r="J37" s="82"/>
      <c r="K37" s="83"/>
      <c r="L37" s="16"/>
    </row>
    <row r="38" spans="3:12" ht="33" customHeight="1" x14ac:dyDescent="0.25">
      <c r="C38" s="15"/>
      <c r="D38" s="118" t="s">
        <v>75</v>
      </c>
      <c r="E38" s="118"/>
      <c r="F38" s="118"/>
      <c r="G38" s="118"/>
      <c r="H38" s="118"/>
      <c r="I38" s="118"/>
      <c r="J38" s="118"/>
      <c r="K38" s="118"/>
      <c r="L38" s="16"/>
    </row>
    <row r="39" spans="3:12" ht="5.0999999999999996" customHeight="1" x14ac:dyDescent="0.25">
      <c r="C39" s="15"/>
      <c r="D39" s="80"/>
      <c r="E39" s="80"/>
      <c r="F39" s="80"/>
      <c r="G39" s="80"/>
      <c r="H39" s="81"/>
      <c r="I39" s="80"/>
      <c r="J39" s="82"/>
      <c r="K39" s="83"/>
      <c r="L39" s="16"/>
    </row>
    <row r="40" spans="3:12" ht="33" customHeight="1" x14ac:dyDescent="0.25">
      <c r="C40" s="15"/>
      <c r="D40" s="118" t="s">
        <v>76</v>
      </c>
      <c r="E40" s="118"/>
      <c r="F40" s="118"/>
      <c r="G40" s="118"/>
      <c r="H40" s="118"/>
      <c r="I40" s="118"/>
      <c r="J40" s="118"/>
      <c r="K40" s="118"/>
      <c r="L40" s="16"/>
    </row>
    <row r="41" spans="3:12" ht="5.0999999999999996" customHeight="1" x14ac:dyDescent="0.25">
      <c r="C41" s="15"/>
      <c r="D41" s="80"/>
      <c r="E41" s="80"/>
      <c r="F41" s="80"/>
      <c r="G41" s="80"/>
      <c r="H41" s="81"/>
      <c r="I41" s="80"/>
      <c r="J41" s="82"/>
      <c r="K41" s="83"/>
      <c r="L41" s="16"/>
    </row>
    <row r="42" spans="3:12" ht="33" customHeight="1" x14ac:dyDescent="0.25">
      <c r="C42" s="15"/>
      <c r="D42" s="118" t="s">
        <v>77</v>
      </c>
      <c r="E42" s="118"/>
      <c r="F42" s="118"/>
      <c r="G42" s="118"/>
      <c r="H42" s="118"/>
      <c r="I42" s="118"/>
      <c r="J42" s="118"/>
      <c r="K42" s="118"/>
      <c r="L42" s="16"/>
    </row>
    <row r="43" spans="3:12" ht="5.0999999999999996" customHeight="1" x14ac:dyDescent="0.25">
      <c r="C43" s="15"/>
      <c r="D43" s="80"/>
      <c r="E43" s="80"/>
      <c r="F43" s="80"/>
      <c r="G43" s="80"/>
      <c r="H43" s="81"/>
      <c r="I43" s="80"/>
      <c r="J43" s="82"/>
      <c r="K43" s="83"/>
      <c r="L43" s="16"/>
    </row>
    <row r="44" spans="3:12" ht="48.95" customHeight="1" x14ac:dyDescent="0.25">
      <c r="C44" s="15"/>
      <c r="D44" s="135" t="s">
        <v>78</v>
      </c>
      <c r="E44" s="135"/>
      <c r="F44" s="135"/>
      <c r="G44" s="135"/>
      <c r="H44" s="135"/>
      <c r="I44" s="135"/>
      <c r="J44" s="135"/>
      <c r="K44" s="135"/>
      <c r="L44" s="16"/>
    </row>
    <row r="45" spans="3:12" x14ac:dyDescent="0.25">
      <c r="C45" s="84"/>
      <c r="D45" s="85"/>
      <c r="E45" s="85"/>
      <c r="F45" s="85"/>
      <c r="G45" s="85"/>
      <c r="H45" s="85"/>
      <c r="I45" s="85"/>
      <c r="J45" s="85"/>
      <c r="K45" s="85"/>
      <c r="L45" s="86"/>
    </row>
  </sheetData>
  <mergeCells count="47">
    <mergeCell ref="D42:K42"/>
    <mergeCell ref="D44:K44"/>
    <mergeCell ref="E13:J13"/>
    <mergeCell ref="P13:W13"/>
    <mergeCell ref="D36:K36"/>
    <mergeCell ref="D38:K38"/>
    <mergeCell ref="D40:K40"/>
    <mergeCell ref="P27:Q27"/>
    <mergeCell ref="E28:J28"/>
    <mergeCell ref="P28:R28"/>
    <mergeCell ref="E20:J20"/>
    <mergeCell ref="E22:J22"/>
    <mergeCell ref="Q22:R22"/>
    <mergeCell ref="Q23:R23"/>
    <mergeCell ref="E24:J24"/>
    <mergeCell ref="Q24:R24"/>
    <mergeCell ref="Q25:R25"/>
    <mergeCell ref="U25:X25"/>
    <mergeCell ref="E26:J26"/>
    <mergeCell ref="P26:Q26"/>
    <mergeCell ref="U26:X26"/>
    <mergeCell ref="E15:J15"/>
    <mergeCell ref="E17:J17"/>
    <mergeCell ref="E18:J18"/>
    <mergeCell ref="E30:J30"/>
    <mergeCell ref="D34:K34"/>
    <mergeCell ref="E25:J25"/>
    <mergeCell ref="E27:J27"/>
    <mergeCell ref="E19:J19"/>
    <mergeCell ref="X13:Z13"/>
    <mergeCell ref="P14:P15"/>
    <mergeCell ref="Q14:Q15"/>
    <mergeCell ref="R14:R15"/>
    <mergeCell ref="S14:S15"/>
    <mergeCell ref="T14:T15"/>
    <mergeCell ref="U14:U15"/>
    <mergeCell ref="V14:X14"/>
    <mergeCell ref="Y14:Y15"/>
    <mergeCell ref="Z14:Z15"/>
    <mergeCell ref="F4:K5"/>
    <mergeCell ref="D9:K9"/>
    <mergeCell ref="D10:K10"/>
    <mergeCell ref="E11:J11"/>
    <mergeCell ref="R11:Z11"/>
    <mergeCell ref="G7:K7"/>
    <mergeCell ref="S1:T8"/>
    <mergeCell ref="G8:K8"/>
  </mergeCells>
  <pageMargins left="0.511811024" right="0.511811024" top="0.78740157499999996" bottom="0.78740157499999996" header="0.31496062000000002" footer="0.31496062000000002"/>
  <pageSetup paperSize="9" scale="70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8210FAC-CD00-41E4-BB46-DB80CDA69BF1}">
          <x14:formula1>
            <xm:f>Planilha3!$B$4:$B$8</xm:f>
          </x14:formula1>
          <xm:sqref>G8</xm:sqref>
        </x14:dataValidation>
        <x14:dataValidation type="list" allowBlank="1" showInputMessage="1" showErrorMessage="1" xr:uid="{7DA85F99-8477-4B5C-9C63-A28267C9151E}">
          <x14:formula1>
            <xm:f>Planilha3!$C$4:$C$5</xm:f>
          </x14:formula1>
          <xm:sqref>G7:K7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1C4567-8EB6-4C4A-AD21-55F47CDABE97}">
  <sheetPr>
    <tabColor rgb="FFFF0000"/>
  </sheetPr>
  <dimension ref="A2:M86"/>
  <sheetViews>
    <sheetView zoomScale="130" zoomScaleNormal="130" workbookViewId="0">
      <selection activeCell="B54" sqref="B54:B69"/>
    </sheetView>
  </sheetViews>
  <sheetFormatPr defaultRowHeight="15" x14ac:dyDescent="0.25"/>
  <cols>
    <col min="1" max="1" width="38.5703125" bestFit="1" customWidth="1"/>
    <col min="2" max="2" width="13.42578125" customWidth="1"/>
    <col min="3" max="3" width="9.140625" style="4"/>
    <col min="4" max="4" width="23.85546875" style="4" bestFit="1" customWidth="1"/>
    <col min="5" max="5" width="13.5703125" style="4" bestFit="1" customWidth="1"/>
    <col min="6" max="6" width="9.140625" style="4"/>
    <col min="7" max="7" width="21.42578125" style="4" customWidth="1"/>
    <col min="8" max="8" width="9.140625" style="4"/>
    <col min="9" max="11" width="12.7109375" style="4" customWidth="1"/>
    <col min="12" max="12" width="9.140625" style="4"/>
    <col min="13" max="13" width="20.42578125" style="4" bestFit="1" customWidth="1"/>
  </cols>
  <sheetData>
    <row r="2" spans="1:13" ht="15.75" thickBot="1" x14ac:dyDescent="0.3"/>
    <row r="3" spans="1:13" ht="15.75" thickBot="1" x14ac:dyDescent="0.3">
      <c r="B3" s="132" t="s">
        <v>79</v>
      </c>
      <c r="C3" s="125" t="s">
        <v>8</v>
      </c>
      <c r="D3" s="126"/>
      <c r="E3" s="126"/>
      <c r="F3" s="126"/>
      <c r="G3" s="126"/>
      <c r="H3" s="126"/>
      <c r="I3" s="126"/>
      <c r="J3" s="126"/>
      <c r="K3" s="102"/>
      <c r="L3" s="103"/>
      <c r="M3" s="104"/>
    </row>
    <row r="4" spans="1:13" x14ac:dyDescent="0.25">
      <c r="A4" t="s">
        <v>79</v>
      </c>
      <c r="B4" s="132"/>
      <c r="C4" s="105" t="s">
        <v>9</v>
      </c>
      <c r="D4" s="105" t="s">
        <v>10</v>
      </c>
      <c r="E4" s="105" t="s">
        <v>11</v>
      </c>
      <c r="F4" s="105" t="s">
        <v>12</v>
      </c>
      <c r="G4" s="105" t="s">
        <v>13</v>
      </c>
      <c r="H4" s="107" t="s">
        <v>14</v>
      </c>
      <c r="I4" s="109" t="s">
        <v>15</v>
      </c>
      <c r="J4" s="110"/>
      <c r="K4" s="111"/>
      <c r="L4" s="112" t="s">
        <v>16</v>
      </c>
      <c r="M4" s="113" t="s">
        <v>17</v>
      </c>
    </row>
    <row r="5" spans="1:13" x14ac:dyDescent="0.25">
      <c r="B5" s="132"/>
      <c r="C5" s="106"/>
      <c r="D5" s="106"/>
      <c r="E5" s="106"/>
      <c r="F5" s="106"/>
      <c r="G5" s="106"/>
      <c r="H5" s="108"/>
      <c r="I5" s="27" t="s">
        <v>20</v>
      </c>
      <c r="J5" s="28" t="s">
        <v>21</v>
      </c>
      <c r="K5" s="29" t="s">
        <v>22</v>
      </c>
      <c r="L5" s="109"/>
      <c r="M5" s="110"/>
    </row>
    <row r="6" spans="1:13" x14ac:dyDescent="0.25">
      <c r="B6" s="132"/>
      <c r="C6" s="35">
        <v>1</v>
      </c>
      <c r="D6" s="36" t="s">
        <v>23</v>
      </c>
      <c r="E6" s="87">
        <f>$V$3*F6</f>
        <v>0</v>
      </c>
      <c r="F6" s="38">
        <f>I6</f>
        <v>0.03</v>
      </c>
      <c r="G6" s="39"/>
      <c r="H6" s="40" t="str">
        <f>IF(AND(F6&gt;=I6,F6&lt;=K6),"OK","DIFERE")</f>
        <v>OK</v>
      </c>
      <c r="I6" s="41">
        <v>0.03</v>
      </c>
      <c r="J6" s="41">
        <v>0.04</v>
      </c>
      <c r="K6" s="41">
        <v>5.5E-2</v>
      </c>
      <c r="L6" s="35" t="s">
        <v>24</v>
      </c>
      <c r="M6" s="36" t="s">
        <v>7</v>
      </c>
    </row>
    <row r="7" spans="1:13" x14ac:dyDescent="0.25">
      <c r="B7" s="132"/>
      <c r="C7" s="35">
        <v>2</v>
      </c>
      <c r="D7" s="36" t="s">
        <v>27</v>
      </c>
      <c r="E7" s="87">
        <f t="shared" ref="E7:E11" si="0">$V$3*F7</f>
        <v>0</v>
      </c>
      <c r="F7" s="38">
        <f>I7</f>
        <v>8.0000000000000002E-3</v>
      </c>
      <c r="G7" s="39"/>
      <c r="H7" s="40" t="str">
        <f>IF(AND(F7&gt;=I7,F7&lt;=K7),"OK","DIFERE")</f>
        <v>OK</v>
      </c>
      <c r="I7" s="41">
        <v>8.0000000000000002E-3</v>
      </c>
      <c r="J7" s="41">
        <v>8.0000000000000002E-3</v>
      </c>
      <c r="K7" s="41">
        <v>0.01</v>
      </c>
      <c r="L7" s="35" t="s">
        <v>28</v>
      </c>
      <c r="M7" s="36" t="s">
        <v>29</v>
      </c>
    </row>
    <row r="8" spans="1:13" x14ac:dyDescent="0.25">
      <c r="B8" s="132"/>
      <c r="C8" s="35">
        <v>3</v>
      </c>
      <c r="D8" s="36" t="s">
        <v>32</v>
      </c>
      <c r="E8" s="87">
        <f t="shared" si="0"/>
        <v>0</v>
      </c>
      <c r="F8" s="38">
        <f>I8</f>
        <v>9.7000000000000003E-3</v>
      </c>
      <c r="G8" s="39"/>
      <c r="H8" s="40" t="str">
        <f>IF(AND(F8&gt;=I8,F8&lt;=K8),"OK","DIFERE")</f>
        <v>OK</v>
      </c>
      <c r="I8" s="41">
        <v>9.7000000000000003E-3</v>
      </c>
      <c r="J8" s="41">
        <v>1.2699999999999999E-2</v>
      </c>
      <c r="K8" s="41">
        <v>1.2699999999999999E-2</v>
      </c>
      <c r="L8" s="35" t="s">
        <v>33</v>
      </c>
      <c r="M8" s="36" t="s">
        <v>34</v>
      </c>
    </row>
    <row r="9" spans="1:13" x14ac:dyDescent="0.25">
      <c r="B9" s="132"/>
      <c r="C9" s="35">
        <v>4</v>
      </c>
      <c r="D9" s="36" t="s">
        <v>37</v>
      </c>
      <c r="E9" s="87">
        <f t="shared" si="0"/>
        <v>0</v>
      </c>
      <c r="F9" s="38">
        <f>I9</f>
        <v>5.8999999999999999E-3</v>
      </c>
      <c r="G9" s="39"/>
      <c r="H9" s="40" t="str">
        <f>IF(AND(F9&gt;=I9,F9&lt;=K9),"OK","DIFERE")</f>
        <v>OK</v>
      </c>
      <c r="I9" s="41">
        <v>5.8999999999999999E-3</v>
      </c>
      <c r="J9" s="41">
        <v>1.23E-2</v>
      </c>
      <c r="K9" s="41">
        <v>1.3899999999999999E-2</v>
      </c>
      <c r="L9" s="35" t="s">
        <v>38</v>
      </c>
      <c r="M9" s="36" t="s">
        <v>19</v>
      </c>
    </row>
    <row r="10" spans="1:13" x14ac:dyDescent="0.25">
      <c r="B10" s="132"/>
      <c r="C10" s="35">
        <v>5</v>
      </c>
      <c r="D10" s="36" t="s">
        <v>41</v>
      </c>
      <c r="E10" s="87">
        <f t="shared" si="0"/>
        <v>0</v>
      </c>
      <c r="F10" s="38">
        <f>I10</f>
        <v>6.1600000000000002E-2</v>
      </c>
      <c r="G10" s="39"/>
      <c r="H10" s="40" t="str">
        <f>IF(AND(F10&gt;=I10,F10&lt;=K10),"OK","DIFERE")</f>
        <v>OK</v>
      </c>
      <c r="I10" s="41">
        <v>6.1600000000000002E-2</v>
      </c>
      <c r="J10" s="41">
        <v>7.3999999999999996E-2</v>
      </c>
      <c r="K10" s="41">
        <v>8.9599999999999999E-2</v>
      </c>
      <c r="L10" s="35" t="s">
        <v>42</v>
      </c>
      <c r="M10" s="36" t="s">
        <v>43</v>
      </c>
    </row>
    <row r="11" spans="1:13" x14ac:dyDescent="0.25">
      <c r="B11" s="132"/>
      <c r="C11" s="35">
        <v>6</v>
      </c>
      <c r="D11" s="36" t="s">
        <v>44</v>
      </c>
      <c r="E11" s="87">
        <f t="shared" si="0"/>
        <v>0</v>
      </c>
      <c r="F11" s="44">
        <f>SUM(F12:F15)</f>
        <v>6.6500000000000004E-2</v>
      </c>
      <c r="G11" s="39"/>
      <c r="H11" s="45"/>
      <c r="I11" s="46"/>
      <c r="J11" s="46"/>
      <c r="K11" s="47"/>
      <c r="L11" s="35" t="s">
        <v>45</v>
      </c>
      <c r="M11" s="36" t="s">
        <v>46</v>
      </c>
    </row>
    <row r="12" spans="1:13" x14ac:dyDescent="0.25">
      <c r="B12" s="132"/>
      <c r="C12" s="48" t="s">
        <v>48</v>
      </c>
      <c r="D12" s="130" t="s">
        <v>49</v>
      </c>
      <c r="E12" s="131"/>
      <c r="F12" s="49">
        <v>6.4999999999999997E-3</v>
      </c>
      <c r="G12" s="39"/>
      <c r="H12" s="50"/>
      <c r="I12" s="51"/>
      <c r="J12" s="51"/>
      <c r="K12" s="52"/>
      <c r="L12" s="53"/>
      <c r="M12" s="53"/>
    </row>
    <row r="13" spans="1:13" x14ac:dyDescent="0.25">
      <c r="B13" s="132"/>
      <c r="C13" s="48" t="s">
        <v>50</v>
      </c>
      <c r="D13" s="130" t="s">
        <v>51</v>
      </c>
      <c r="E13" s="131"/>
      <c r="F13" s="49">
        <v>0.03</v>
      </c>
      <c r="G13" s="39"/>
      <c r="H13" s="50"/>
      <c r="I13" s="51"/>
      <c r="J13" s="51"/>
      <c r="K13" s="52"/>
      <c r="L13" s="53"/>
      <c r="M13" s="53"/>
    </row>
    <row r="14" spans="1:13" x14ac:dyDescent="0.25">
      <c r="B14" s="132"/>
      <c r="C14" s="48" t="s">
        <v>54</v>
      </c>
      <c r="D14" s="130" t="s">
        <v>55</v>
      </c>
      <c r="E14" s="131"/>
      <c r="F14" s="49">
        <v>0.03</v>
      </c>
      <c r="G14" s="39"/>
      <c r="H14" s="54"/>
      <c r="I14" s="55"/>
      <c r="J14" s="55"/>
      <c r="K14" s="56"/>
      <c r="L14" s="53"/>
      <c r="M14" s="53"/>
    </row>
    <row r="15" spans="1:13" x14ac:dyDescent="0.25">
      <c r="B15" s="132"/>
      <c r="C15" s="57" t="s">
        <v>58</v>
      </c>
      <c r="D15" s="119" t="s">
        <v>59</v>
      </c>
      <c r="E15" s="120"/>
      <c r="F15" s="58"/>
      <c r="G15" s="39"/>
      <c r="H15" s="121" t="s">
        <v>60</v>
      </c>
      <c r="I15" s="121"/>
      <c r="J15" s="121"/>
      <c r="K15" s="121"/>
      <c r="L15" s="59"/>
      <c r="M15" s="59"/>
    </row>
    <row r="16" spans="1:13" x14ac:dyDescent="0.25">
      <c r="B16" s="132"/>
      <c r="C16" s="122" t="s">
        <v>62</v>
      </c>
      <c r="D16" s="123"/>
      <c r="E16" s="88">
        <f>F18*K3</f>
        <v>0</v>
      </c>
      <c r="F16" s="61"/>
      <c r="G16" s="61"/>
      <c r="H16" s="124" t="s">
        <v>63</v>
      </c>
      <c r="I16" s="124"/>
      <c r="J16" s="124"/>
      <c r="K16" s="124"/>
      <c r="L16" s="35" t="s">
        <v>45</v>
      </c>
      <c r="M16" s="36" t="s">
        <v>46</v>
      </c>
    </row>
    <row r="17" spans="1:13" x14ac:dyDescent="0.25">
      <c r="B17" s="132"/>
      <c r="C17" s="122" t="s">
        <v>65</v>
      </c>
      <c r="D17" s="123"/>
      <c r="E17" s="89">
        <f>E16+K3</f>
        <v>0</v>
      </c>
      <c r="F17" s="63"/>
      <c r="G17" s="64"/>
      <c r="H17" s="65" t="s">
        <v>66</v>
      </c>
      <c r="I17" s="66">
        <v>0.2034</v>
      </c>
      <c r="J17" s="66">
        <v>0.22120000000000001</v>
      </c>
      <c r="K17" s="66">
        <v>0.25</v>
      </c>
      <c r="L17" s="67"/>
      <c r="M17" s="67"/>
    </row>
    <row r="18" spans="1:13" x14ac:dyDescent="0.25">
      <c r="B18" s="132"/>
      <c r="C18" s="127" t="s">
        <v>69</v>
      </c>
      <c r="D18" s="128"/>
      <c r="E18" s="129"/>
      <c r="F18" s="68">
        <f>(((1+F6+F8+F7)*(1+F9)*(1+F10)/(1-F11))-1)</f>
        <v>0.19850083137439767</v>
      </c>
      <c r="G18" s="69" t="str">
        <f>IF(F15=0,IF(AND(F18&gt;I17,F18&lt;K17),"OK","DIFERE"),IF(AND(F18&gt;I18,F18&lt;K18),"OK","DIFERE"))</f>
        <v>DIFERE</v>
      </c>
      <c r="H18" s="70" t="s">
        <v>70</v>
      </c>
      <c r="I18" s="71">
        <f>(1+I17)/(0.955)-1</f>
        <v>0.2601047120418849</v>
      </c>
      <c r="J18" s="71">
        <f>(1+J17)/(0.955)-1</f>
        <v>0.27874345549738222</v>
      </c>
      <c r="K18" s="71">
        <f>(1+K17)/(0.955)-1</f>
        <v>0.30890052356020958</v>
      </c>
      <c r="L18" s="67"/>
      <c r="M18" s="67"/>
    </row>
    <row r="19" spans="1:13" ht="15.75" thickBot="1" x14ac:dyDescent="0.3"/>
    <row r="20" spans="1:13" ht="15.75" customHeight="1" thickBot="1" x14ac:dyDescent="0.3">
      <c r="B20" s="132" t="s">
        <v>80</v>
      </c>
      <c r="C20" s="125" t="s">
        <v>8</v>
      </c>
      <c r="D20" s="126"/>
      <c r="E20" s="126"/>
      <c r="F20" s="126"/>
      <c r="G20" s="126"/>
      <c r="H20" s="126"/>
      <c r="I20" s="126"/>
      <c r="J20" s="126"/>
      <c r="K20" s="102"/>
      <c r="L20" s="103"/>
      <c r="M20" s="104"/>
    </row>
    <row r="21" spans="1:13" x14ac:dyDescent="0.25">
      <c r="A21" t="s">
        <v>80</v>
      </c>
      <c r="B21" s="132"/>
      <c r="C21" s="105" t="s">
        <v>9</v>
      </c>
      <c r="D21" s="105" t="s">
        <v>10</v>
      </c>
      <c r="E21" s="105" t="s">
        <v>11</v>
      </c>
      <c r="F21" s="105" t="s">
        <v>12</v>
      </c>
      <c r="G21" s="105" t="s">
        <v>13</v>
      </c>
      <c r="H21" s="107" t="s">
        <v>14</v>
      </c>
      <c r="I21" s="109" t="s">
        <v>15</v>
      </c>
      <c r="J21" s="110"/>
      <c r="K21" s="111"/>
      <c r="L21" s="112" t="s">
        <v>16</v>
      </c>
      <c r="M21" s="113" t="s">
        <v>17</v>
      </c>
    </row>
    <row r="22" spans="1:13" x14ac:dyDescent="0.25">
      <c r="B22" s="132"/>
      <c r="C22" s="106"/>
      <c r="D22" s="106"/>
      <c r="E22" s="106"/>
      <c r="F22" s="106"/>
      <c r="G22" s="106"/>
      <c r="H22" s="108"/>
      <c r="I22" s="27" t="s">
        <v>20</v>
      </c>
      <c r="J22" s="28" t="s">
        <v>21</v>
      </c>
      <c r="K22" s="29" t="s">
        <v>22</v>
      </c>
      <c r="L22" s="109"/>
      <c r="M22" s="110"/>
    </row>
    <row r="23" spans="1:13" x14ac:dyDescent="0.25">
      <c r="B23" s="132"/>
      <c r="C23" s="35">
        <v>1</v>
      </c>
      <c r="D23" s="36" t="s">
        <v>23</v>
      </c>
      <c r="E23" s="87">
        <f>$V$3*F23</f>
        <v>0</v>
      </c>
      <c r="F23" s="38">
        <f>I23</f>
        <v>3.7999999999999999E-2</v>
      </c>
      <c r="G23" s="39"/>
      <c r="H23" s="40" t="str">
        <f>IF(AND(F23&gt;=I23,F23&lt;=K23),"OK","DIFERE")</f>
        <v>OK</v>
      </c>
      <c r="I23" s="41">
        <v>3.7999999999999999E-2</v>
      </c>
      <c r="J23" s="41">
        <v>4.0099999999999997E-2</v>
      </c>
      <c r="K23" s="41">
        <v>4.6699999999999998E-2</v>
      </c>
      <c r="L23" s="35" t="s">
        <v>24</v>
      </c>
      <c r="M23" s="36" t="s">
        <v>7</v>
      </c>
    </row>
    <row r="24" spans="1:13" x14ac:dyDescent="0.25">
      <c r="B24" s="132"/>
      <c r="C24" s="35">
        <v>2</v>
      </c>
      <c r="D24" s="36" t="s">
        <v>27</v>
      </c>
      <c r="E24" s="87">
        <f t="shared" ref="E24:E28" si="1">$V$3*F24</f>
        <v>0</v>
      </c>
      <c r="F24" s="38">
        <f>I24</f>
        <v>3.2000000000000002E-3</v>
      </c>
      <c r="G24" s="39"/>
      <c r="H24" s="40" t="str">
        <f>IF(AND(F24&gt;=I24,F24&lt;=K24),"OK","DIFERE")</f>
        <v>OK</v>
      </c>
      <c r="I24" s="41">
        <v>3.2000000000000002E-3</v>
      </c>
      <c r="J24" s="41">
        <v>4.0000000000000001E-3</v>
      </c>
      <c r="K24" s="41">
        <v>7.4000000000000003E-3</v>
      </c>
      <c r="L24" s="35" t="s">
        <v>28</v>
      </c>
      <c r="M24" s="36" t="s">
        <v>29</v>
      </c>
    </row>
    <row r="25" spans="1:13" x14ac:dyDescent="0.25">
      <c r="B25" s="132"/>
      <c r="C25" s="35">
        <v>3</v>
      </c>
      <c r="D25" s="36" t="s">
        <v>32</v>
      </c>
      <c r="E25" s="87">
        <f t="shared" si="1"/>
        <v>0</v>
      </c>
      <c r="F25" s="38">
        <f>I25</f>
        <v>5.0000000000000001E-3</v>
      </c>
      <c r="G25" s="39"/>
      <c r="H25" s="40" t="str">
        <f>IF(AND(F25&gt;=I25,F25&lt;=K25),"OK","DIFERE")</f>
        <v>OK</v>
      </c>
      <c r="I25" s="41">
        <v>5.0000000000000001E-3</v>
      </c>
      <c r="J25" s="41">
        <v>5.5999999999999999E-3</v>
      </c>
      <c r="K25" s="41">
        <v>9.7000000000000003E-3</v>
      </c>
      <c r="L25" s="35" t="s">
        <v>33</v>
      </c>
      <c r="M25" s="36" t="s">
        <v>34</v>
      </c>
    </row>
    <row r="26" spans="1:13" x14ac:dyDescent="0.25">
      <c r="B26" s="132"/>
      <c r="C26" s="35">
        <v>4</v>
      </c>
      <c r="D26" s="36" t="s">
        <v>37</v>
      </c>
      <c r="E26" s="87">
        <f t="shared" si="1"/>
        <v>0</v>
      </c>
      <c r="F26" s="38">
        <f>I26</f>
        <v>1.0200000000000001E-2</v>
      </c>
      <c r="G26" s="39"/>
      <c r="H26" s="40" t="str">
        <f>IF(AND(F26&gt;=I26,F26&lt;=K26),"OK","DIFERE")</f>
        <v>OK</v>
      </c>
      <c r="I26" s="41">
        <v>1.0200000000000001E-2</v>
      </c>
      <c r="J26" s="41">
        <v>1.11E-2</v>
      </c>
      <c r="K26" s="41">
        <v>1.21E-2</v>
      </c>
      <c r="L26" s="35" t="s">
        <v>38</v>
      </c>
      <c r="M26" s="36" t="s">
        <v>19</v>
      </c>
    </row>
    <row r="27" spans="1:13" x14ac:dyDescent="0.25">
      <c r="B27" s="132"/>
      <c r="C27" s="35">
        <v>5</v>
      </c>
      <c r="D27" s="36" t="s">
        <v>41</v>
      </c>
      <c r="E27" s="87">
        <f t="shared" si="1"/>
        <v>0</v>
      </c>
      <c r="F27" s="38">
        <f>I27</f>
        <v>6.6400000000000001E-2</v>
      </c>
      <c r="G27" s="39"/>
      <c r="H27" s="40" t="str">
        <f>IF(AND(F27&gt;=I27,F27&lt;=K27),"OK","DIFERE")</f>
        <v>OK</v>
      </c>
      <c r="I27" s="41">
        <v>6.6400000000000001E-2</v>
      </c>
      <c r="J27" s="41">
        <v>7.2999999999999995E-2</v>
      </c>
      <c r="K27" s="41">
        <v>8.6900000000000005E-2</v>
      </c>
      <c r="L27" s="35" t="s">
        <v>42</v>
      </c>
      <c r="M27" s="36" t="s">
        <v>43</v>
      </c>
    </row>
    <row r="28" spans="1:13" x14ac:dyDescent="0.25">
      <c r="B28" s="132"/>
      <c r="C28" s="35">
        <v>6</v>
      </c>
      <c r="D28" s="36" t="s">
        <v>44</v>
      </c>
      <c r="E28" s="87">
        <f t="shared" si="1"/>
        <v>0</v>
      </c>
      <c r="F28" s="44">
        <f>SUM(F29:F32)</f>
        <v>6.6500000000000004E-2</v>
      </c>
      <c r="G28" s="39"/>
      <c r="H28" s="45"/>
      <c r="I28" s="46"/>
      <c r="J28" s="46"/>
      <c r="K28" s="47"/>
      <c r="L28" s="35" t="s">
        <v>45</v>
      </c>
      <c r="M28" s="36" t="s">
        <v>46</v>
      </c>
    </row>
    <row r="29" spans="1:13" x14ac:dyDescent="0.25">
      <c r="B29" s="132"/>
      <c r="C29" s="48" t="s">
        <v>48</v>
      </c>
      <c r="D29" s="130" t="s">
        <v>49</v>
      </c>
      <c r="E29" s="131"/>
      <c r="F29" s="49">
        <v>6.4999999999999997E-3</v>
      </c>
      <c r="G29" s="39"/>
      <c r="H29" s="50"/>
      <c r="I29" s="51"/>
      <c r="J29" s="51"/>
      <c r="K29" s="52"/>
      <c r="L29" s="53"/>
      <c r="M29" s="53"/>
    </row>
    <row r="30" spans="1:13" x14ac:dyDescent="0.25">
      <c r="B30" s="132"/>
      <c r="C30" s="48" t="s">
        <v>50</v>
      </c>
      <c r="D30" s="130" t="s">
        <v>51</v>
      </c>
      <c r="E30" s="131"/>
      <c r="F30" s="49">
        <v>0.03</v>
      </c>
      <c r="G30" s="39"/>
      <c r="H30" s="50"/>
      <c r="I30" s="51"/>
      <c r="J30" s="51"/>
      <c r="K30" s="52"/>
      <c r="L30" s="53"/>
      <c r="M30" s="53"/>
    </row>
    <row r="31" spans="1:13" x14ac:dyDescent="0.25">
      <c r="B31" s="132"/>
      <c r="C31" s="48" t="s">
        <v>54</v>
      </c>
      <c r="D31" s="130" t="s">
        <v>55</v>
      </c>
      <c r="E31" s="131"/>
      <c r="F31" s="49">
        <v>0.03</v>
      </c>
      <c r="G31" s="39"/>
      <c r="H31" s="54"/>
      <c r="I31" s="55"/>
      <c r="J31" s="55"/>
      <c r="K31" s="56"/>
      <c r="L31" s="53"/>
      <c r="M31" s="53"/>
    </row>
    <row r="32" spans="1:13" x14ac:dyDescent="0.25">
      <c r="B32" s="132"/>
      <c r="C32" s="57" t="s">
        <v>58</v>
      </c>
      <c r="D32" s="119" t="s">
        <v>59</v>
      </c>
      <c r="E32" s="120"/>
      <c r="F32" s="58"/>
      <c r="G32" s="39"/>
      <c r="H32" s="121" t="s">
        <v>60</v>
      </c>
      <c r="I32" s="121"/>
      <c r="J32" s="121"/>
      <c r="K32" s="121"/>
      <c r="L32" s="59"/>
      <c r="M32" s="59"/>
    </row>
    <row r="33" spans="1:13" x14ac:dyDescent="0.25">
      <c r="B33" s="132"/>
      <c r="C33" s="122" t="s">
        <v>62</v>
      </c>
      <c r="D33" s="123"/>
      <c r="E33" s="88">
        <f>F35*K20</f>
        <v>0</v>
      </c>
      <c r="F33" s="61"/>
      <c r="G33" s="61"/>
      <c r="H33" s="124" t="s">
        <v>63</v>
      </c>
      <c r="I33" s="124"/>
      <c r="J33" s="124"/>
      <c r="K33" s="124"/>
      <c r="L33" s="35" t="s">
        <v>45</v>
      </c>
      <c r="M33" s="36" t="s">
        <v>46</v>
      </c>
    </row>
    <row r="34" spans="1:13" x14ac:dyDescent="0.25">
      <c r="B34" s="132"/>
      <c r="C34" s="122" t="s">
        <v>65</v>
      </c>
      <c r="D34" s="123"/>
      <c r="E34" s="89">
        <f>E33+K20</f>
        <v>0</v>
      </c>
      <c r="F34" s="63"/>
      <c r="G34" s="64"/>
      <c r="H34" s="65" t="s">
        <v>66</v>
      </c>
      <c r="I34" s="66">
        <v>0.19600000000000001</v>
      </c>
      <c r="J34" s="66">
        <v>0.2097</v>
      </c>
      <c r="K34" s="66">
        <v>0.24229999999999999</v>
      </c>
      <c r="L34" s="67"/>
      <c r="M34" s="67"/>
    </row>
    <row r="35" spans="1:13" x14ac:dyDescent="0.25">
      <c r="B35" s="132"/>
      <c r="C35" s="127" t="s">
        <v>69</v>
      </c>
      <c r="D35" s="128"/>
      <c r="E35" s="129"/>
      <c r="F35" s="68">
        <f>(((1+F23+F25+F24)*(1+F26)*(1+F27)/(1-F28))-1)</f>
        <v>0.20733528691590775</v>
      </c>
      <c r="G35" s="69" t="str">
        <f>IF(F32=0,IF(AND(F35&gt;I34,F35&lt;K34),"OK","DIFERE"),IF(AND(F35&gt;I35,F35&lt;K35),"OK","DIFERE"))</f>
        <v>OK</v>
      </c>
      <c r="H35" s="70" t="s">
        <v>70</v>
      </c>
      <c r="I35" s="71">
        <f>(1+I34)/(0.955)-1</f>
        <v>0.25235602094240828</v>
      </c>
      <c r="J35" s="71">
        <f>(1+J34)/(0.955)-1</f>
        <v>0.26670157068062839</v>
      </c>
      <c r="K35" s="71">
        <f>(1+K34)/(0.955)-1</f>
        <v>0.30083769633507851</v>
      </c>
      <c r="L35" s="67"/>
      <c r="M35" s="67"/>
    </row>
    <row r="36" spans="1:13" ht="15.75" thickBot="1" x14ac:dyDescent="0.3"/>
    <row r="37" spans="1:13" ht="15.75" thickBot="1" x14ac:dyDescent="0.3">
      <c r="B37" s="132" t="s">
        <v>81</v>
      </c>
      <c r="C37" s="125" t="s">
        <v>8</v>
      </c>
      <c r="D37" s="126"/>
      <c r="E37" s="126"/>
      <c r="F37" s="126"/>
      <c r="G37" s="126"/>
      <c r="H37" s="126"/>
      <c r="I37" s="126"/>
      <c r="J37" s="126"/>
      <c r="K37" s="102"/>
      <c r="L37" s="103"/>
      <c r="M37" s="104"/>
    </row>
    <row r="38" spans="1:13" x14ac:dyDescent="0.25">
      <c r="A38" s="133" t="s">
        <v>82</v>
      </c>
      <c r="B38" s="132"/>
      <c r="C38" s="105" t="s">
        <v>9</v>
      </c>
      <c r="D38" s="105" t="s">
        <v>10</v>
      </c>
      <c r="E38" s="105" t="s">
        <v>11</v>
      </c>
      <c r="F38" s="105" t="s">
        <v>12</v>
      </c>
      <c r="G38" s="105" t="s">
        <v>13</v>
      </c>
      <c r="H38" s="107" t="s">
        <v>14</v>
      </c>
      <c r="I38" s="109" t="s">
        <v>15</v>
      </c>
      <c r="J38" s="110"/>
      <c r="K38" s="111"/>
      <c r="L38" s="112" t="s">
        <v>16</v>
      </c>
      <c r="M38" s="113" t="s">
        <v>17</v>
      </c>
    </row>
    <row r="39" spans="1:13" x14ac:dyDescent="0.25">
      <c r="A39" s="133"/>
      <c r="B39" s="132"/>
      <c r="C39" s="106"/>
      <c r="D39" s="106"/>
      <c r="E39" s="106"/>
      <c r="F39" s="106"/>
      <c r="G39" s="106"/>
      <c r="H39" s="108"/>
      <c r="I39" s="27" t="s">
        <v>20</v>
      </c>
      <c r="J39" s="28" t="s">
        <v>21</v>
      </c>
      <c r="K39" s="29" t="s">
        <v>22</v>
      </c>
      <c r="L39" s="109"/>
      <c r="M39" s="110"/>
    </row>
    <row r="40" spans="1:13" x14ac:dyDescent="0.25">
      <c r="B40" s="132"/>
      <c r="C40" s="35">
        <v>1</v>
      </c>
      <c r="D40" s="36" t="s">
        <v>23</v>
      </c>
      <c r="E40" s="87">
        <f>$V$3*F40</f>
        <v>0</v>
      </c>
      <c r="F40" s="38">
        <f>I40</f>
        <v>3.4299999999999997E-2</v>
      </c>
      <c r="G40" s="39"/>
      <c r="H40" s="40" t="str">
        <f>IF(AND(F40&gt;=I40,F40&lt;=K40),"OK","DIFERE")</f>
        <v>OK</v>
      </c>
      <c r="I40" s="41">
        <v>3.4299999999999997E-2</v>
      </c>
      <c r="J40" s="41">
        <v>4.9299999999999997E-2</v>
      </c>
      <c r="K40" s="41">
        <v>6.7100000000000007E-2</v>
      </c>
      <c r="L40" s="35" t="s">
        <v>24</v>
      </c>
      <c r="M40" s="36" t="s">
        <v>7</v>
      </c>
    </row>
    <row r="41" spans="1:13" x14ac:dyDescent="0.25">
      <c r="B41" s="132"/>
      <c r="C41" s="35">
        <v>2</v>
      </c>
      <c r="D41" s="36" t="s">
        <v>27</v>
      </c>
      <c r="E41" s="87">
        <f t="shared" ref="E41:E45" si="2">$V$3*F41</f>
        <v>0</v>
      </c>
      <c r="F41" s="38">
        <f>I41</f>
        <v>2.8E-3</v>
      </c>
      <c r="G41" s="39"/>
      <c r="H41" s="40" t="str">
        <f>IF(AND(F41&gt;=I41,F41&lt;=K41),"OK","DIFERE")</f>
        <v>OK</v>
      </c>
      <c r="I41" s="41">
        <v>2.8E-3</v>
      </c>
      <c r="J41" s="41">
        <v>4.8999999999999998E-3</v>
      </c>
      <c r="K41" s="41">
        <v>7.4999999999999997E-3</v>
      </c>
      <c r="L41" s="35" t="s">
        <v>28</v>
      </c>
      <c r="M41" s="36" t="s">
        <v>29</v>
      </c>
    </row>
    <row r="42" spans="1:13" x14ac:dyDescent="0.25">
      <c r="B42" s="132"/>
      <c r="C42" s="35">
        <v>3</v>
      </c>
      <c r="D42" s="36" t="s">
        <v>32</v>
      </c>
      <c r="E42" s="87">
        <f t="shared" si="2"/>
        <v>0</v>
      </c>
      <c r="F42" s="38">
        <f>I42</f>
        <v>0.01</v>
      </c>
      <c r="G42" s="39"/>
      <c r="H42" s="40" t="str">
        <f>IF(AND(F42&gt;=I42,F42&lt;=K42),"OK","DIFERE")</f>
        <v>OK</v>
      </c>
      <c r="I42" s="41">
        <v>0.01</v>
      </c>
      <c r="J42" s="41">
        <v>1.3899999999999999E-2</v>
      </c>
      <c r="K42" s="41">
        <v>1.7399999999999999E-2</v>
      </c>
      <c r="L42" s="35" t="s">
        <v>33</v>
      </c>
      <c r="M42" s="36" t="s">
        <v>34</v>
      </c>
    </row>
    <row r="43" spans="1:13" x14ac:dyDescent="0.25">
      <c r="B43" s="132"/>
      <c r="C43" s="35">
        <v>4</v>
      </c>
      <c r="D43" s="36" t="s">
        <v>37</v>
      </c>
      <c r="E43" s="87">
        <f t="shared" si="2"/>
        <v>0</v>
      </c>
      <c r="F43" s="38">
        <f>I43</f>
        <v>9.4000000000000004E-3</v>
      </c>
      <c r="G43" s="39"/>
      <c r="H43" s="40" t="str">
        <f>IF(AND(F43&gt;=I43,F43&lt;=K43),"OK","DIFERE")</f>
        <v>OK</v>
      </c>
      <c r="I43" s="41">
        <v>9.4000000000000004E-3</v>
      </c>
      <c r="J43" s="41">
        <v>9.9000000000000008E-3</v>
      </c>
      <c r="K43" s="41">
        <v>1.17E-2</v>
      </c>
      <c r="L43" s="35" t="s">
        <v>38</v>
      </c>
      <c r="M43" s="36" t="s">
        <v>19</v>
      </c>
    </row>
    <row r="44" spans="1:13" x14ac:dyDescent="0.25">
      <c r="B44" s="132"/>
      <c r="C44" s="35">
        <v>5</v>
      </c>
      <c r="D44" s="36" t="s">
        <v>41</v>
      </c>
      <c r="E44" s="87">
        <f t="shared" si="2"/>
        <v>0</v>
      </c>
      <c r="F44" s="38">
        <f>I44</f>
        <v>6.7400000000000002E-2</v>
      </c>
      <c r="G44" s="39"/>
      <c r="H44" s="40" t="str">
        <f>IF(AND(F44&gt;=I44,F44&lt;=K44),"OK","DIFERE")</f>
        <v>OK</v>
      </c>
      <c r="I44" s="41">
        <v>6.7400000000000002E-2</v>
      </c>
      <c r="J44" s="41">
        <v>8.0399999999999999E-2</v>
      </c>
      <c r="K44" s="41">
        <v>9.4E-2</v>
      </c>
      <c r="L44" s="35" t="s">
        <v>42</v>
      </c>
      <c r="M44" s="36" t="s">
        <v>43</v>
      </c>
    </row>
    <row r="45" spans="1:13" x14ac:dyDescent="0.25">
      <c r="B45" s="132"/>
      <c r="C45" s="35">
        <v>6</v>
      </c>
      <c r="D45" s="36" t="s">
        <v>44</v>
      </c>
      <c r="E45" s="87">
        <f t="shared" si="2"/>
        <v>0</v>
      </c>
      <c r="F45" s="44">
        <f>SUM(F46:F49)</f>
        <v>6.6500000000000004E-2</v>
      </c>
      <c r="G45" s="39"/>
      <c r="H45" s="45"/>
      <c r="I45" s="46"/>
      <c r="J45" s="46"/>
      <c r="K45" s="47"/>
      <c r="L45" s="35" t="s">
        <v>45</v>
      </c>
      <c r="M45" s="36" t="s">
        <v>46</v>
      </c>
    </row>
    <row r="46" spans="1:13" x14ac:dyDescent="0.25">
      <c r="B46" s="132"/>
      <c r="C46" s="48" t="s">
        <v>48</v>
      </c>
      <c r="D46" s="130" t="s">
        <v>49</v>
      </c>
      <c r="E46" s="131"/>
      <c r="F46" s="49">
        <v>6.4999999999999997E-3</v>
      </c>
      <c r="G46" s="39"/>
      <c r="H46" s="50"/>
      <c r="I46" s="51"/>
      <c r="J46" s="51"/>
      <c r="K46" s="52"/>
      <c r="L46" s="53"/>
      <c r="M46" s="53"/>
    </row>
    <row r="47" spans="1:13" x14ac:dyDescent="0.25">
      <c r="B47" s="132"/>
      <c r="C47" s="48" t="s">
        <v>50</v>
      </c>
      <c r="D47" s="130" t="s">
        <v>51</v>
      </c>
      <c r="E47" s="131"/>
      <c r="F47" s="49">
        <v>0.03</v>
      </c>
      <c r="G47" s="39"/>
      <c r="H47" s="50"/>
      <c r="I47" s="51"/>
      <c r="J47" s="51"/>
      <c r="K47" s="52"/>
      <c r="L47" s="53"/>
      <c r="M47" s="53"/>
    </row>
    <row r="48" spans="1:13" x14ac:dyDescent="0.25">
      <c r="B48" s="132"/>
      <c r="C48" s="48" t="s">
        <v>54</v>
      </c>
      <c r="D48" s="130" t="s">
        <v>55</v>
      </c>
      <c r="E48" s="131"/>
      <c r="F48" s="49">
        <v>0.03</v>
      </c>
      <c r="G48" s="39"/>
      <c r="H48" s="54"/>
      <c r="I48" s="55"/>
      <c r="J48" s="55"/>
      <c r="K48" s="56"/>
      <c r="L48" s="53"/>
      <c r="M48" s="53"/>
    </row>
    <row r="49" spans="1:13" x14ac:dyDescent="0.25">
      <c r="B49" s="132"/>
      <c r="C49" s="57" t="s">
        <v>58</v>
      </c>
      <c r="D49" s="119" t="s">
        <v>59</v>
      </c>
      <c r="E49" s="120"/>
      <c r="F49" s="58"/>
      <c r="G49" s="39"/>
      <c r="H49" s="121" t="s">
        <v>60</v>
      </c>
      <c r="I49" s="121"/>
      <c r="J49" s="121"/>
      <c r="K49" s="121"/>
      <c r="L49" s="59"/>
      <c r="M49" s="59"/>
    </row>
    <row r="50" spans="1:13" x14ac:dyDescent="0.25">
      <c r="B50" s="132"/>
      <c r="C50" s="122" t="s">
        <v>62</v>
      </c>
      <c r="D50" s="123"/>
      <c r="E50" s="88">
        <f>F52*K37</f>
        <v>0</v>
      </c>
      <c r="F50" s="61"/>
      <c r="G50" s="61"/>
      <c r="H50" s="124" t="s">
        <v>63</v>
      </c>
      <c r="I50" s="124"/>
      <c r="J50" s="124"/>
      <c r="K50" s="124"/>
      <c r="L50" s="35" t="s">
        <v>45</v>
      </c>
      <c r="M50" s="36" t="s">
        <v>46</v>
      </c>
    </row>
    <row r="51" spans="1:13" x14ac:dyDescent="0.25">
      <c r="B51" s="132"/>
      <c r="C51" s="122" t="s">
        <v>65</v>
      </c>
      <c r="D51" s="123"/>
      <c r="E51" s="89">
        <f>E50+K37</f>
        <v>0</v>
      </c>
      <c r="F51" s="63"/>
      <c r="G51" s="64"/>
      <c r="H51" s="65" t="s">
        <v>66</v>
      </c>
      <c r="I51" s="66">
        <v>0.20760000000000001</v>
      </c>
      <c r="J51" s="66">
        <v>0.24179999999999999</v>
      </c>
      <c r="K51" s="66">
        <v>0.26440000000000002</v>
      </c>
      <c r="L51" s="67"/>
      <c r="M51" s="67"/>
    </row>
    <row r="52" spans="1:13" x14ac:dyDescent="0.25">
      <c r="B52" s="132"/>
      <c r="C52" s="127" t="s">
        <v>69</v>
      </c>
      <c r="D52" s="128"/>
      <c r="E52" s="129"/>
      <c r="F52" s="68">
        <f>(((1+F40+F42+F41)*(1+F43)*(1+F44)/(1-F45))-1)</f>
        <v>0.20854920265238341</v>
      </c>
      <c r="G52" s="69" t="str">
        <f>IF(F49=0,IF(AND(F52&gt;I51,F52&lt;K51),"OK","DIFERE"),IF(AND(F52&gt;I52,F52&lt;K52),"OK","DIFERE"))</f>
        <v>OK</v>
      </c>
      <c r="H52" s="70" t="s">
        <v>70</v>
      </c>
      <c r="I52" s="71">
        <f>(1+I51)/(0.955)-1</f>
        <v>0.26450261780104722</v>
      </c>
      <c r="J52" s="71">
        <f>(1+J51)/(0.955)-1</f>
        <v>0.3003141361256545</v>
      </c>
      <c r="K52" s="71">
        <f>(1+K51)/(0.955)-1</f>
        <v>0.32397905759162304</v>
      </c>
      <c r="L52" s="67"/>
      <c r="M52" s="67"/>
    </row>
    <row r="53" spans="1:13" ht="15.75" thickBot="1" x14ac:dyDescent="0.3"/>
    <row r="54" spans="1:13" ht="15.75" thickBot="1" x14ac:dyDescent="0.3">
      <c r="B54" s="132" t="s">
        <v>83</v>
      </c>
      <c r="C54" s="125" t="s">
        <v>8</v>
      </c>
      <c r="D54" s="126"/>
      <c r="E54" s="126"/>
      <c r="F54" s="126"/>
      <c r="G54" s="126"/>
      <c r="H54" s="126"/>
      <c r="I54" s="126"/>
      <c r="J54" s="126"/>
      <c r="K54" s="102"/>
      <c r="L54" s="103"/>
      <c r="M54" s="104"/>
    </row>
    <row r="55" spans="1:13" x14ac:dyDescent="0.25">
      <c r="A55" s="133" t="s">
        <v>84</v>
      </c>
      <c r="B55" s="132"/>
      <c r="C55" s="105" t="s">
        <v>9</v>
      </c>
      <c r="D55" s="105" t="s">
        <v>10</v>
      </c>
      <c r="E55" s="105" t="s">
        <v>11</v>
      </c>
      <c r="F55" s="105" t="s">
        <v>12</v>
      </c>
      <c r="G55" s="105" t="s">
        <v>13</v>
      </c>
      <c r="H55" s="107" t="s">
        <v>14</v>
      </c>
      <c r="I55" s="109" t="s">
        <v>15</v>
      </c>
      <c r="J55" s="110"/>
      <c r="K55" s="111"/>
      <c r="L55" s="112" t="s">
        <v>16</v>
      </c>
      <c r="M55" s="113" t="s">
        <v>17</v>
      </c>
    </row>
    <row r="56" spans="1:13" x14ac:dyDescent="0.25">
      <c r="A56" s="133"/>
      <c r="B56" s="132"/>
      <c r="C56" s="106"/>
      <c r="D56" s="106"/>
      <c r="E56" s="106"/>
      <c r="F56" s="106"/>
      <c r="G56" s="106"/>
      <c r="H56" s="108"/>
      <c r="I56" s="27" t="s">
        <v>20</v>
      </c>
      <c r="J56" s="28" t="s">
        <v>21</v>
      </c>
      <c r="K56" s="29" t="s">
        <v>22</v>
      </c>
      <c r="L56" s="109"/>
      <c r="M56" s="110"/>
    </row>
    <row r="57" spans="1:13" x14ac:dyDescent="0.25">
      <c r="B57" s="132"/>
      <c r="C57" s="35">
        <v>1</v>
      </c>
      <c r="D57" s="36" t="s">
        <v>23</v>
      </c>
      <c r="E57" s="87">
        <f>$V$3*F57</f>
        <v>0</v>
      </c>
      <c r="F57" s="38">
        <f>I57</f>
        <v>5.2900000000000003E-2</v>
      </c>
      <c r="G57" s="39"/>
      <c r="H57" s="40" t="str">
        <f>IF(AND(F57&gt;=I57,F57&lt;=K57),"OK","DIFERE")</f>
        <v>OK</v>
      </c>
      <c r="I57" s="41">
        <v>5.2900000000000003E-2</v>
      </c>
      <c r="J57" s="41">
        <v>5.9200000000000003E-2</v>
      </c>
      <c r="K57" s="41">
        <v>7.9299999999999995E-2</v>
      </c>
      <c r="L57" s="35" t="s">
        <v>24</v>
      </c>
      <c r="M57" s="36" t="s">
        <v>7</v>
      </c>
    </row>
    <row r="58" spans="1:13" x14ac:dyDescent="0.25">
      <c r="B58" s="132"/>
      <c r="C58" s="35">
        <v>2</v>
      </c>
      <c r="D58" s="36" t="s">
        <v>27</v>
      </c>
      <c r="E58" s="87">
        <f t="shared" ref="E58:E62" si="3">$V$3*F58</f>
        <v>0</v>
      </c>
      <c r="F58" s="38">
        <f>I58</f>
        <v>2.5000000000000001E-3</v>
      </c>
      <c r="G58" s="39"/>
      <c r="H58" s="40" t="str">
        <f>IF(AND(F58&gt;=I58,F58&lt;=K58),"OK","DIFERE")</f>
        <v>OK</v>
      </c>
      <c r="I58" s="41">
        <v>2.5000000000000001E-3</v>
      </c>
      <c r="J58" s="41">
        <v>5.1000000000000004E-3</v>
      </c>
      <c r="K58" s="41">
        <v>5.5999999999999999E-3</v>
      </c>
      <c r="L58" s="35" t="s">
        <v>28</v>
      </c>
      <c r="M58" s="36" t="s">
        <v>29</v>
      </c>
    </row>
    <row r="59" spans="1:13" x14ac:dyDescent="0.25">
      <c r="B59" s="132"/>
      <c r="C59" s="35">
        <v>3</v>
      </c>
      <c r="D59" s="36" t="s">
        <v>32</v>
      </c>
      <c r="E59" s="87">
        <f t="shared" si="3"/>
        <v>0</v>
      </c>
      <c r="F59" s="38">
        <f>I59</f>
        <v>0.01</v>
      </c>
      <c r="G59" s="39"/>
      <c r="H59" s="40" t="str">
        <f>IF(AND(F59&gt;=I59,F59&lt;=K59),"OK","DIFERE")</f>
        <v>OK</v>
      </c>
      <c r="I59" s="41">
        <v>0.01</v>
      </c>
      <c r="J59" s="41">
        <v>1.4800000000000001E-2</v>
      </c>
      <c r="K59" s="41">
        <v>1.9699999999999999E-2</v>
      </c>
      <c r="L59" s="35" t="s">
        <v>33</v>
      </c>
      <c r="M59" s="36" t="s">
        <v>34</v>
      </c>
    </row>
    <row r="60" spans="1:13" x14ac:dyDescent="0.25">
      <c r="B60" s="132"/>
      <c r="C60" s="35">
        <v>4</v>
      </c>
      <c r="D60" s="36" t="s">
        <v>37</v>
      </c>
      <c r="E60" s="87">
        <f t="shared" si="3"/>
        <v>0</v>
      </c>
      <c r="F60" s="38">
        <f>I60</f>
        <v>1.01E-2</v>
      </c>
      <c r="G60" s="39"/>
      <c r="H60" s="40" t="str">
        <f>IF(AND(F60&gt;=I60,F60&lt;=K60),"OK","DIFERE")</f>
        <v>OK</v>
      </c>
      <c r="I60" s="41">
        <v>1.01E-2</v>
      </c>
      <c r="J60" s="41">
        <v>1.0699999999999999E-2</v>
      </c>
      <c r="K60" s="41">
        <v>1.11E-2</v>
      </c>
      <c r="L60" s="35" t="s">
        <v>38</v>
      </c>
      <c r="M60" s="36" t="s">
        <v>19</v>
      </c>
    </row>
    <row r="61" spans="1:13" x14ac:dyDescent="0.25">
      <c r="B61" s="132"/>
      <c r="C61" s="35">
        <v>5</v>
      </c>
      <c r="D61" s="36" t="s">
        <v>41</v>
      </c>
      <c r="E61" s="87">
        <f t="shared" si="3"/>
        <v>0</v>
      </c>
      <c r="F61" s="38">
        <f>I61</f>
        <v>0.08</v>
      </c>
      <c r="G61" s="39"/>
      <c r="H61" s="40" t="str">
        <f>IF(AND(F61&gt;=I61,F61&lt;=K61),"OK","DIFERE")</f>
        <v>OK</v>
      </c>
      <c r="I61" s="41">
        <v>0.08</v>
      </c>
      <c r="J61" s="41">
        <v>8.3099999999999993E-2</v>
      </c>
      <c r="K61" s="41">
        <v>9.5100000000000004E-2</v>
      </c>
      <c r="L61" s="35" t="s">
        <v>42</v>
      </c>
      <c r="M61" s="36" t="s">
        <v>43</v>
      </c>
    </row>
    <row r="62" spans="1:13" x14ac:dyDescent="0.25">
      <c r="B62" s="132"/>
      <c r="C62" s="35">
        <v>6</v>
      </c>
      <c r="D62" s="36" t="s">
        <v>44</v>
      </c>
      <c r="E62" s="87">
        <f t="shared" si="3"/>
        <v>0</v>
      </c>
      <c r="F62" s="44">
        <f>SUM(F63:F66)</f>
        <v>6.6500000000000004E-2</v>
      </c>
      <c r="G62" s="39"/>
      <c r="H62" s="45"/>
      <c r="I62" s="46"/>
      <c r="J62" s="46"/>
      <c r="K62" s="47"/>
      <c r="L62" s="35" t="s">
        <v>45</v>
      </c>
      <c r="M62" s="36" t="s">
        <v>46</v>
      </c>
    </row>
    <row r="63" spans="1:13" x14ac:dyDescent="0.25">
      <c r="B63" s="132"/>
      <c r="C63" s="48" t="s">
        <v>48</v>
      </c>
      <c r="D63" s="130" t="s">
        <v>49</v>
      </c>
      <c r="E63" s="131"/>
      <c r="F63" s="49">
        <v>6.4999999999999997E-3</v>
      </c>
      <c r="G63" s="39"/>
      <c r="H63" s="50"/>
      <c r="I63" s="51"/>
      <c r="J63" s="51"/>
      <c r="K63" s="52"/>
      <c r="L63" s="53"/>
      <c r="M63" s="53"/>
    </row>
    <row r="64" spans="1:13" x14ac:dyDescent="0.25">
      <c r="B64" s="132"/>
      <c r="C64" s="48" t="s">
        <v>50</v>
      </c>
      <c r="D64" s="130" t="s">
        <v>51</v>
      </c>
      <c r="E64" s="131"/>
      <c r="F64" s="49">
        <v>0.03</v>
      </c>
      <c r="G64" s="39"/>
      <c r="H64" s="50"/>
      <c r="I64" s="51"/>
      <c r="J64" s="51"/>
      <c r="K64" s="52"/>
      <c r="L64" s="53"/>
      <c r="M64" s="53"/>
    </row>
    <row r="65" spans="1:13" x14ac:dyDescent="0.25">
      <c r="B65" s="132"/>
      <c r="C65" s="48" t="s">
        <v>54</v>
      </c>
      <c r="D65" s="130" t="s">
        <v>55</v>
      </c>
      <c r="E65" s="131"/>
      <c r="F65" s="49">
        <v>0.03</v>
      </c>
      <c r="G65" s="39"/>
      <c r="H65" s="54"/>
      <c r="I65" s="55"/>
      <c r="J65" s="55"/>
      <c r="K65" s="56"/>
      <c r="L65" s="53"/>
      <c r="M65" s="53"/>
    </row>
    <row r="66" spans="1:13" x14ac:dyDescent="0.25">
      <c r="B66" s="132"/>
      <c r="C66" s="57" t="s">
        <v>58</v>
      </c>
      <c r="D66" s="119" t="s">
        <v>59</v>
      </c>
      <c r="E66" s="120"/>
      <c r="F66" s="58"/>
      <c r="G66" s="39"/>
      <c r="H66" s="121" t="s">
        <v>60</v>
      </c>
      <c r="I66" s="121"/>
      <c r="J66" s="121"/>
      <c r="K66" s="121"/>
      <c r="L66" s="59"/>
      <c r="M66" s="59"/>
    </row>
    <row r="67" spans="1:13" x14ac:dyDescent="0.25">
      <c r="B67" s="132"/>
      <c r="C67" s="122" t="s">
        <v>62</v>
      </c>
      <c r="D67" s="123"/>
      <c r="E67" s="88">
        <f>F69*K54</f>
        <v>0</v>
      </c>
      <c r="F67" s="61"/>
      <c r="G67" s="61"/>
      <c r="H67" s="124" t="s">
        <v>63</v>
      </c>
      <c r="I67" s="124"/>
      <c r="J67" s="124"/>
      <c r="K67" s="124"/>
      <c r="L67" s="35" t="s">
        <v>45</v>
      </c>
      <c r="M67" s="36" t="s">
        <v>46</v>
      </c>
    </row>
    <row r="68" spans="1:13" x14ac:dyDescent="0.25">
      <c r="B68" s="132"/>
      <c r="C68" s="122" t="s">
        <v>65</v>
      </c>
      <c r="D68" s="123"/>
      <c r="E68" s="89">
        <f>E67+K54</f>
        <v>0</v>
      </c>
      <c r="F68" s="63"/>
      <c r="G68" s="64"/>
      <c r="H68" s="65" t="s">
        <v>66</v>
      </c>
      <c r="I68" s="66">
        <v>0.24</v>
      </c>
      <c r="J68" s="66">
        <v>0.25840000000000002</v>
      </c>
      <c r="K68" s="66">
        <v>0.27860000000000001</v>
      </c>
      <c r="L68" s="67"/>
      <c r="M68" s="67"/>
    </row>
    <row r="69" spans="1:13" x14ac:dyDescent="0.25">
      <c r="B69" s="132"/>
      <c r="C69" s="127" t="s">
        <v>69</v>
      </c>
      <c r="D69" s="128"/>
      <c r="E69" s="129"/>
      <c r="F69" s="68">
        <f>(((1+F57+F59+F58)*(1+F60)*(1+F61)/(1-F62))-1)</f>
        <v>0.2450491517943223</v>
      </c>
      <c r="G69" s="69" t="str">
        <f>IF(F66=0,IF(AND(F69&gt;I68,F69&lt;K68),"OK","DIFERE"),IF(AND(F69&gt;I69,F69&lt;K69),"OK","DIFERE"))</f>
        <v>OK</v>
      </c>
      <c r="H69" s="70" t="s">
        <v>70</v>
      </c>
      <c r="I69" s="71">
        <f>(1+I68)/(0.955)-1</f>
        <v>0.29842931937172779</v>
      </c>
      <c r="J69" s="71">
        <f>(1+J68)/(0.955)-1</f>
        <v>0.31769633507853401</v>
      </c>
      <c r="K69" s="71">
        <f>(1+K68)/(0.955)-1</f>
        <v>0.33884816753926694</v>
      </c>
      <c r="L69" s="67"/>
      <c r="M69" s="67"/>
    </row>
    <row r="70" spans="1:13" ht="15.75" thickBot="1" x14ac:dyDescent="0.3"/>
    <row r="71" spans="1:13" ht="15.75" thickBot="1" x14ac:dyDescent="0.3">
      <c r="B71" s="132" t="s">
        <v>85</v>
      </c>
      <c r="C71" s="125" t="s">
        <v>8</v>
      </c>
      <c r="D71" s="126"/>
      <c r="E71" s="126"/>
      <c r="F71" s="126"/>
      <c r="G71" s="126"/>
      <c r="H71" s="126"/>
      <c r="I71" s="126"/>
      <c r="J71" s="126"/>
      <c r="K71" s="102"/>
      <c r="L71" s="103"/>
      <c r="M71" s="104"/>
    </row>
    <row r="72" spans="1:13" x14ac:dyDescent="0.25">
      <c r="A72" t="s">
        <v>85</v>
      </c>
      <c r="B72" s="132"/>
      <c r="C72" s="105" t="s">
        <v>9</v>
      </c>
      <c r="D72" s="105" t="s">
        <v>10</v>
      </c>
      <c r="E72" s="105" t="s">
        <v>11</v>
      </c>
      <c r="F72" s="105" t="s">
        <v>12</v>
      </c>
      <c r="G72" s="105" t="s">
        <v>13</v>
      </c>
      <c r="H72" s="107" t="s">
        <v>14</v>
      </c>
      <c r="I72" s="109" t="s">
        <v>15</v>
      </c>
      <c r="J72" s="110"/>
      <c r="K72" s="111"/>
      <c r="L72" s="112" t="s">
        <v>16</v>
      </c>
      <c r="M72" s="113" t="s">
        <v>17</v>
      </c>
    </row>
    <row r="73" spans="1:13" x14ac:dyDescent="0.25">
      <c r="B73" s="132"/>
      <c r="C73" s="106"/>
      <c r="D73" s="106"/>
      <c r="E73" s="106"/>
      <c r="F73" s="106"/>
      <c r="G73" s="106"/>
      <c r="H73" s="108"/>
      <c r="I73" s="27" t="s">
        <v>20</v>
      </c>
      <c r="J73" s="28" t="s">
        <v>21</v>
      </c>
      <c r="K73" s="29" t="s">
        <v>22</v>
      </c>
      <c r="L73" s="109"/>
      <c r="M73" s="110"/>
    </row>
    <row r="74" spans="1:13" x14ac:dyDescent="0.25">
      <c r="B74" s="132"/>
      <c r="C74" s="35">
        <v>1</v>
      </c>
      <c r="D74" s="36" t="s">
        <v>23</v>
      </c>
      <c r="E74" s="87">
        <f>$V$3*F74</f>
        <v>0</v>
      </c>
      <c r="F74" s="38">
        <f>I74</f>
        <v>0.04</v>
      </c>
      <c r="G74" s="39"/>
      <c r="H74" s="40" t="str">
        <f>IF(AND(F74&gt;=I74,F74&lt;=K74),"OK","DIFERE")</f>
        <v>OK</v>
      </c>
      <c r="I74" s="41">
        <v>0.04</v>
      </c>
      <c r="J74" s="41">
        <v>5.5199999999999999E-2</v>
      </c>
      <c r="K74" s="41">
        <v>7.85E-2</v>
      </c>
      <c r="L74" s="35" t="s">
        <v>24</v>
      </c>
      <c r="M74" s="36" t="s">
        <v>7</v>
      </c>
    </row>
    <row r="75" spans="1:13" x14ac:dyDescent="0.25">
      <c r="B75" s="132"/>
      <c r="C75" s="35">
        <v>2</v>
      </c>
      <c r="D75" s="36" t="s">
        <v>27</v>
      </c>
      <c r="E75" s="87">
        <f t="shared" ref="E75:E79" si="4">$V$3*F75</f>
        <v>0</v>
      </c>
      <c r="F75" s="38">
        <f>I75</f>
        <v>8.0999999999999996E-3</v>
      </c>
      <c r="G75" s="39"/>
      <c r="H75" s="40" t="str">
        <f>IF(AND(F75&gt;=I75,F75&lt;=K75),"OK","DIFERE")</f>
        <v>OK</v>
      </c>
      <c r="I75" s="41">
        <v>8.0999999999999996E-3</v>
      </c>
      <c r="J75" s="41">
        <v>1.2200000000000001E-2</v>
      </c>
      <c r="K75" s="41">
        <v>1.9900000000000001E-2</v>
      </c>
      <c r="L75" s="35" t="s">
        <v>28</v>
      </c>
      <c r="M75" s="36" t="s">
        <v>29</v>
      </c>
    </row>
    <row r="76" spans="1:13" x14ac:dyDescent="0.25">
      <c r="B76" s="132"/>
      <c r="C76" s="35">
        <v>3</v>
      </c>
      <c r="D76" s="36" t="s">
        <v>32</v>
      </c>
      <c r="E76" s="87">
        <f t="shared" si="4"/>
        <v>0</v>
      </c>
      <c r="F76" s="38">
        <f>I76</f>
        <v>1.46E-2</v>
      </c>
      <c r="G76" s="39"/>
      <c r="H76" s="40" t="str">
        <f>IF(AND(F76&gt;=I76,F76&lt;=K76),"OK","DIFERE")</f>
        <v>OK</v>
      </c>
      <c r="I76" s="41">
        <v>1.46E-2</v>
      </c>
      <c r="J76" s="41">
        <v>2.3199999999999998E-2</v>
      </c>
      <c r="K76" s="41">
        <v>3.1600000000000003E-2</v>
      </c>
      <c r="L76" s="35" t="s">
        <v>33</v>
      </c>
      <c r="M76" s="36" t="s">
        <v>34</v>
      </c>
    </row>
    <row r="77" spans="1:13" x14ac:dyDescent="0.25">
      <c r="B77" s="132"/>
      <c r="C77" s="35">
        <v>4</v>
      </c>
      <c r="D77" s="36" t="s">
        <v>37</v>
      </c>
      <c r="E77" s="87">
        <f t="shared" si="4"/>
        <v>0</v>
      </c>
      <c r="F77" s="38">
        <f>I77</f>
        <v>9.4000000000000004E-3</v>
      </c>
      <c r="G77" s="39"/>
      <c r="H77" s="40" t="str">
        <f>IF(AND(F77&gt;=I77,F77&lt;=K77),"OK","DIFERE")</f>
        <v>OK</v>
      </c>
      <c r="I77" s="41">
        <v>9.4000000000000004E-3</v>
      </c>
      <c r="J77" s="41">
        <v>1.0200000000000001E-2</v>
      </c>
      <c r="K77" s="41">
        <v>1.3299999999999999E-2</v>
      </c>
      <c r="L77" s="35" t="s">
        <v>38</v>
      </c>
      <c r="M77" s="36" t="s">
        <v>19</v>
      </c>
    </row>
    <row r="78" spans="1:13" x14ac:dyDescent="0.25">
      <c r="B78" s="132"/>
      <c r="C78" s="35">
        <v>5</v>
      </c>
      <c r="D78" s="36" t="s">
        <v>41</v>
      </c>
      <c r="E78" s="87">
        <f t="shared" si="4"/>
        <v>0</v>
      </c>
      <c r="F78" s="38">
        <f>I78</f>
        <v>7.1400000000000005E-2</v>
      </c>
      <c r="G78" s="39"/>
      <c r="H78" s="40" t="str">
        <f>IF(AND(F78&gt;=I78,F78&lt;=K78),"OK","DIFERE")</f>
        <v>OK</v>
      </c>
      <c r="I78" s="41">
        <v>7.1400000000000005E-2</v>
      </c>
      <c r="J78" s="41">
        <v>8.4000000000000005E-2</v>
      </c>
      <c r="K78" s="41">
        <v>0.1043</v>
      </c>
      <c r="L78" s="35" t="s">
        <v>42</v>
      </c>
      <c r="M78" s="36" t="s">
        <v>43</v>
      </c>
    </row>
    <row r="79" spans="1:13" x14ac:dyDescent="0.25">
      <c r="B79" s="132"/>
      <c r="C79" s="35">
        <v>6</v>
      </c>
      <c r="D79" s="36" t="s">
        <v>44</v>
      </c>
      <c r="E79" s="87">
        <f t="shared" si="4"/>
        <v>0</v>
      </c>
      <c r="F79" s="44">
        <f>SUM(F80:F83)</f>
        <v>6.6500000000000004E-2</v>
      </c>
      <c r="G79" s="39"/>
      <c r="H79" s="45"/>
      <c r="I79" s="46"/>
      <c r="J79" s="46"/>
      <c r="K79" s="47"/>
      <c r="L79" s="35" t="s">
        <v>45</v>
      </c>
      <c r="M79" s="36" t="s">
        <v>46</v>
      </c>
    </row>
    <row r="80" spans="1:13" x14ac:dyDescent="0.25">
      <c r="B80" s="132"/>
      <c r="C80" s="48" t="s">
        <v>48</v>
      </c>
      <c r="D80" s="130" t="s">
        <v>49</v>
      </c>
      <c r="E80" s="131"/>
      <c r="F80" s="49">
        <v>6.4999999999999997E-3</v>
      </c>
      <c r="G80" s="39"/>
      <c r="H80" s="50"/>
      <c r="I80" s="51"/>
      <c r="J80" s="51"/>
      <c r="K80" s="52"/>
      <c r="L80" s="53"/>
      <c r="M80" s="53"/>
    </row>
    <row r="81" spans="2:13" x14ac:dyDescent="0.25">
      <c r="B81" s="132"/>
      <c r="C81" s="48" t="s">
        <v>50</v>
      </c>
      <c r="D81" s="130" t="s">
        <v>51</v>
      </c>
      <c r="E81" s="131"/>
      <c r="F81" s="49">
        <v>0.03</v>
      </c>
      <c r="G81" s="39"/>
      <c r="H81" s="50"/>
      <c r="I81" s="51"/>
      <c r="J81" s="51"/>
      <c r="K81" s="52"/>
      <c r="L81" s="53"/>
      <c r="M81" s="53"/>
    </row>
    <row r="82" spans="2:13" x14ac:dyDescent="0.25">
      <c r="B82" s="132"/>
      <c r="C82" s="48" t="s">
        <v>54</v>
      </c>
      <c r="D82" s="130" t="s">
        <v>55</v>
      </c>
      <c r="E82" s="131"/>
      <c r="F82" s="49">
        <v>0.03</v>
      </c>
      <c r="G82" s="39"/>
      <c r="H82" s="54"/>
      <c r="I82" s="55"/>
      <c r="J82" s="55"/>
      <c r="K82" s="56"/>
      <c r="L82" s="53"/>
      <c r="M82" s="53"/>
    </row>
    <row r="83" spans="2:13" x14ac:dyDescent="0.25">
      <c r="B83" s="132"/>
      <c r="C83" s="57" t="s">
        <v>58</v>
      </c>
      <c r="D83" s="119" t="s">
        <v>59</v>
      </c>
      <c r="E83" s="120"/>
      <c r="F83" s="58"/>
      <c r="G83" s="39"/>
      <c r="H83" s="121" t="s">
        <v>60</v>
      </c>
      <c r="I83" s="121"/>
      <c r="J83" s="121"/>
      <c r="K83" s="121"/>
      <c r="L83" s="59"/>
      <c r="M83" s="59"/>
    </row>
    <row r="84" spans="2:13" x14ac:dyDescent="0.25">
      <c r="B84" s="132"/>
      <c r="C84" s="122" t="s">
        <v>62</v>
      </c>
      <c r="D84" s="123"/>
      <c r="E84" s="88">
        <f>F86*K71</f>
        <v>0</v>
      </c>
      <c r="F84" s="61"/>
      <c r="G84" s="61"/>
      <c r="H84" s="124" t="s">
        <v>63</v>
      </c>
      <c r="I84" s="124"/>
      <c r="J84" s="124"/>
      <c r="K84" s="124"/>
      <c r="L84" s="35" t="s">
        <v>45</v>
      </c>
      <c r="M84" s="36" t="s">
        <v>46</v>
      </c>
    </row>
    <row r="85" spans="2:13" x14ac:dyDescent="0.25">
      <c r="B85" s="132"/>
      <c r="C85" s="122" t="s">
        <v>65</v>
      </c>
      <c r="D85" s="123"/>
      <c r="E85" s="89">
        <f>E84+K71</f>
        <v>0</v>
      </c>
      <c r="F85" s="63"/>
      <c r="G85" s="64"/>
      <c r="H85" s="65" t="s">
        <v>66</v>
      </c>
      <c r="I85" s="66">
        <v>0.22800000000000001</v>
      </c>
      <c r="J85" s="66">
        <v>0.27479999999999999</v>
      </c>
      <c r="K85" s="66">
        <v>0.3095</v>
      </c>
      <c r="L85" s="67"/>
      <c r="M85" s="67"/>
    </row>
    <row r="86" spans="2:13" x14ac:dyDescent="0.25">
      <c r="B86" s="132"/>
      <c r="C86" s="127" t="s">
        <v>69</v>
      </c>
      <c r="D86" s="128"/>
      <c r="E86" s="129"/>
      <c r="F86" s="68">
        <f>(((1+F74+F76+F75)*(1+F77)*(1+F78)/(1-F79))-1)</f>
        <v>0.23115093918800222</v>
      </c>
      <c r="G86" s="69" t="str">
        <f>IF(F83=0,IF(AND(F86&gt;I85,F86&lt;K85),"OK","DIFERE"),IF(AND(F86&gt;I86,F86&lt;K86),"OK","DIFERE"))</f>
        <v>OK</v>
      </c>
      <c r="H86" s="70" t="s">
        <v>70</v>
      </c>
      <c r="I86" s="71">
        <f>(1+I85)/(0.955)-1</f>
        <v>0.28586387434554972</v>
      </c>
      <c r="J86" s="71">
        <f>(1+J85)/(0.955)-1</f>
        <v>0.33486910994764396</v>
      </c>
      <c r="K86" s="71">
        <f>(1+K85)/(0.955)-1</f>
        <v>0.37120418848167525</v>
      </c>
      <c r="L86" s="67"/>
      <c r="M86" s="67"/>
    </row>
  </sheetData>
  <mergeCells count="107">
    <mergeCell ref="L72:L73"/>
    <mergeCell ref="M72:M73"/>
    <mergeCell ref="D80:E80"/>
    <mergeCell ref="D81:E81"/>
    <mergeCell ref="C68:D68"/>
    <mergeCell ref="C69:E69"/>
    <mergeCell ref="B71:B86"/>
    <mergeCell ref="C71:J71"/>
    <mergeCell ref="K71:M71"/>
    <mergeCell ref="C72:C73"/>
    <mergeCell ref="D72:D73"/>
    <mergeCell ref="E72:E73"/>
    <mergeCell ref="F72:F73"/>
    <mergeCell ref="G72:G73"/>
    <mergeCell ref="C86:E86"/>
    <mergeCell ref="D82:E82"/>
    <mergeCell ref="D83:E83"/>
    <mergeCell ref="H83:K83"/>
    <mergeCell ref="C84:D84"/>
    <mergeCell ref="H84:K84"/>
    <mergeCell ref="C85:D85"/>
    <mergeCell ref="H72:H73"/>
    <mergeCell ref="I72:K72"/>
    <mergeCell ref="L55:L56"/>
    <mergeCell ref="M55:M56"/>
    <mergeCell ref="D63:E63"/>
    <mergeCell ref="C51:D51"/>
    <mergeCell ref="C52:E52"/>
    <mergeCell ref="B54:B69"/>
    <mergeCell ref="C54:J54"/>
    <mergeCell ref="K54:M54"/>
    <mergeCell ref="A55:A56"/>
    <mergeCell ref="C55:C56"/>
    <mergeCell ref="D55:D56"/>
    <mergeCell ref="E55:E56"/>
    <mergeCell ref="F55:F56"/>
    <mergeCell ref="D64:E64"/>
    <mergeCell ref="D65:E65"/>
    <mergeCell ref="D66:E66"/>
    <mergeCell ref="H66:K66"/>
    <mergeCell ref="C67:D67"/>
    <mergeCell ref="H67:K67"/>
    <mergeCell ref="G55:G56"/>
    <mergeCell ref="H55:H56"/>
    <mergeCell ref="I55:K55"/>
    <mergeCell ref="L38:L39"/>
    <mergeCell ref="M38:M39"/>
    <mergeCell ref="D46:E46"/>
    <mergeCell ref="C34:D34"/>
    <mergeCell ref="C35:E35"/>
    <mergeCell ref="B37:B52"/>
    <mergeCell ref="C37:J37"/>
    <mergeCell ref="K37:M37"/>
    <mergeCell ref="A38:A39"/>
    <mergeCell ref="C38:C39"/>
    <mergeCell ref="D38:D39"/>
    <mergeCell ref="E38:E39"/>
    <mergeCell ref="F38:F39"/>
    <mergeCell ref="D47:E47"/>
    <mergeCell ref="D48:E48"/>
    <mergeCell ref="D49:E49"/>
    <mergeCell ref="H49:K49"/>
    <mergeCell ref="C50:D50"/>
    <mergeCell ref="H50:K50"/>
    <mergeCell ref="G38:G39"/>
    <mergeCell ref="H38:H39"/>
    <mergeCell ref="I38:K38"/>
    <mergeCell ref="L21:L22"/>
    <mergeCell ref="M21:M22"/>
    <mergeCell ref="C16:D16"/>
    <mergeCell ref="H16:K16"/>
    <mergeCell ref="C17:D17"/>
    <mergeCell ref="C18:E18"/>
    <mergeCell ref="B20:B35"/>
    <mergeCell ref="C20:J20"/>
    <mergeCell ref="K20:M20"/>
    <mergeCell ref="C21:C22"/>
    <mergeCell ref="D21:D22"/>
    <mergeCell ref="E21:E22"/>
    <mergeCell ref="D29:E29"/>
    <mergeCell ref="D30:E30"/>
    <mergeCell ref="D31:E31"/>
    <mergeCell ref="D32:E32"/>
    <mergeCell ref="H32:K32"/>
    <mergeCell ref="C33:D33"/>
    <mergeCell ref="H33:K33"/>
    <mergeCell ref="F21:F22"/>
    <mergeCell ref="G21:G22"/>
    <mergeCell ref="H21:H22"/>
    <mergeCell ref="I21:K21"/>
    <mergeCell ref="L4:L5"/>
    <mergeCell ref="M4:M5"/>
    <mergeCell ref="D12:E12"/>
    <mergeCell ref="D13:E13"/>
    <mergeCell ref="D14:E14"/>
    <mergeCell ref="D15:E15"/>
    <mergeCell ref="H15:K15"/>
    <mergeCell ref="B3:B18"/>
    <mergeCell ref="C3:J3"/>
    <mergeCell ref="K3:M3"/>
    <mergeCell ref="C4:C5"/>
    <mergeCell ref="D4:D5"/>
    <mergeCell ref="E4:E5"/>
    <mergeCell ref="F4:F5"/>
    <mergeCell ref="G4:G5"/>
    <mergeCell ref="H4:H5"/>
    <mergeCell ref="I4:K4"/>
  </mergeCell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DA8E9-FEFC-419A-89FF-721EA9884B34}">
  <dimension ref="B4:C8"/>
  <sheetViews>
    <sheetView workbookViewId="0">
      <selection activeCell="G7" sqref="G7:K7"/>
    </sheetView>
  </sheetViews>
  <sheetFormatPr defaultRowHeight="15" x14ac:dyDescent="0.25"/>
  <cols>
    <col min="2" max="2" width="68.5703125" bestFit="1" customWidth="1"/>
    <col min="3" max="3" width="18.140625" bestFit="1" customWidth="1"/>
  </cols>
  <sheetData>
    <row r="4" spans="2:3" x14ac:dyDescent="0.25">
      <c r="B4" t="s">
        <v>84</v>
      </c>
      <c r="C4" t="s">
        <v>88</v>
      </c>
    </row>
    <row r="5" spans="2:3" x14ac:dyDescent="0.25">
      <c r="B5" t="s">
        <v>82</v>
      </c>
      <c r="C5" t="s">
        <v>89</v>
      </c>
    </row>
    <row r="6" spans="2:3" x14ac:dyDescent="0.25">
      <c r="B6" t="s">
        <v>79</v>
      </c>
    </row>
    <row r="7" spans="2:3" x14ac:dyDescent="0.25">
      <c r="B7" t="s">
        <v>80</v>
      </c>
    </row>
    <row r="8" spans="2:3" x14ac:dyDescent="0.25">
      <c r="B8" t="s">
        <v>85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BDI-SERVIÇOS</vt:lpstr>
      <vt:lpstr>% de BDI </vt:lpstr>
      <vt:lpstr>Planilha3</vt:lpstr>
      <vt:lpstr>'BDI-SERVIÇOS'!Area_de_impressao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Oliveira</dc:creator>
  <cp:lastModifiedBy>Felipe Oliveira</cp:lastModifiedBy>
  <cp:lastPrinted>2021-03-24T14:59:29Z</cp:lastPrinted>
  <dcterms:created xsi:type="dcterms:W3CDTF">2020-06-20T12:25:40Z</dcterms:created>
  <dcterms:modified xsi:type="dcterms:W3CDTF">2021-03-24T15:00:21Z</dcterms:modified>
</cp:coreProperties>
</file>